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starr\0Teaching secure\MATH 150\2019 Fall\"/>
    </mc:Choice>
  </mc:AlternateContent>
  <xr:revisionPtr revIDLastSave="0" documentId="13_ncr:1_{13D4BCA1-3C5D-4EFE-91F1-E5F0A716A4DD}" xr6:coauthVersionLast="36" xr6:coauthVersionMax="36" xr10:uidLastSave="{00000000-0000-0000-0000-000000000000}"/>
  <bookViews>
    <workbookView xWindow="210" yWindow="1245" windowWidth="15555" windowHeight="7950" tabRatio="70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Sheet1!$B$1:$CR$27</definedName>
    <definedName name="_xlnm.Print_Area" localSheetId="1">Sheet2!$A$1:$X$44</definedName>
    <definedName name="_xlnm.Print_Area" localSheetId="2">Sheet3!$A$1:$Y$7</definedName>
  </definedNames>
  <calcPr calcId="191029"/>
</workbook>
</file>

<file path=xl/calcChain.xml><?xml version="1.0" encoding="utf-8"?>
<calcChain xmlns="http://schemas.openxmlformats.org/spreadsheetml/2006/main">
  <c r="CL26" i="1" l="1"/>
  <c r="BT29" i="1" l="1"/>
  <c r="CK26" i="1"/>
  <c r="CN13" i="1" l="1"/>
  <c r="CG7" i="1" l="1"/>
  <c r="CJ9" i="1"/>
  <c r="CJ10" i="1"/>
  <c r="CJ18" i="1"/>
  <c r="CJ20" i="1"/>
  <c r="CJ15" i="1"/>
  <c r="CJ11" i="1"/>
  <c r="CJ13" i="1"/>
  <c r="CJ17" i="1"/>
  <c r="CJ5" i="1"/>
  <c r="CJ19" i="1"/>
  <c r="CJ16" i="1"/>
  <c r="CJ6" i="1"/>
  <c r="CJ8" i="1"/>
  <c r="CJ12" i="1"/>
  <c r="CJ22" i="1"/>
  <c r="CJ14" i="1"/>
  <c r="CJ4" i="1"/>
  <c r="CJ7" i="1"/>
  <c r="CH7" i="1" l="1"/>
  <c r="CI7" i="1" s="1"/>
  <c r="BT7" i="1"/>
  <c r="CJ26" i="1"/>
  <c r="CX7" i="1"/>
  <c r="CQ7" i="1"/>
  <c r="AK7" i="1" l="1"/>
  <c r="CO7" i="1" l="1"/>
  <c r="CW7" i="1" s="1"/>
  <c r="CV7" i="1" l="1"/>
  <c r="CT7" i="1"/>
  <c r="CU7" i="1"/>
  <c r="CS7" i="1"/>
  <c r="CH29" i="1"/>
  <c r="CG29" i="1"/>
  <c r="AK19" i="1"/>
  <c r="CQ25" i="1"/>
  <c r="CQ24" i="1"/>
  <c r="CQ23" i="1"/>
  <c r="CQ20" i="1"/>
  <c r="CQ10" i="1"/>
  <c r="CQ5" i="1"/>
  <c r="CQ16" i="1"/>
  <c r="CQ17" i="1"/>
  <c r="CX27" i="1"/>
  <c r="CX25" i="1"/>
  <c r="CX24" i="1"/>
  <c r="CX23" i="1"/>
  <c r="CX20" i="1"/>
  <c r="CX10" i="1"/>
  <c r="CX5" i="1"/>
  <c r="CX16" i="1"/>
  <c r="CX17" i="1"/>
  <c r="BT27" i="1"/>
  <c r="CI25" i="1"/>
  <c r="CI24" i="1"/>
  <c r="CI23" i="1"/>
  <c r="CH25" i="1"/>
  <c r="CH24" i="1"/>
  <c r="CH23" i="1"/>
  <c r="CH20" i="1"/>
  <c r="CH10" i="1"/>
  <c r="CH5" i="1"/>
  <c r="CH16" i="1"/>
  <c r="CH17" i="1"/>
  <c r="CH22" i="1"/>
  <c r="CH4" i="1"/>
  <c r="CH18" i="1"/>
  <c r="CH6" i="1"/>
  <c r="CH9" i="1"/>
  <c r="CH13" i="1"/>
  <c r="CH15" i="1"/>
  <c r="CH14" i="1"/>
  <c r="CH21" i="1"/>
  <c r="CH11" i="1"/>
  <c r="CH8" i="1"/>
  <c r="CH19" i="1"/>
  <c r="CH12" i="1"/>
  <c r="CG25" i="1"/>
  <c r="CG24" i="1"/>
  <c r="CG23" i="1"/>
  <c r="CG20" i="1"/>
  <c r="CG10" i="1"/>
  <c r="CG5" i="1"/>
  <c r="CG16" i="1"/>
  <c r="CG17" i="1"/>
  <c r="CG22" i="1"/>
  <c r="CG4" i="1"/>
  <c r="CG18" i="1"/>
  <c r="CG6" i="1"/>
  <c r="CG9" i="1"/>
  <c r="CG13" i="1"/>
  <c r="CG15" i="1"/>
  <c r="CG14" i="1"/>
  <c r="CG21" i="1"/>
  <c r="CG11" i="1"/>
  <c r="CG8" i="1"/>
  <c r="CG19" i="1"/>
  <c r="CG12" i="1"/>
  <c r="BT25" i="1"/>
  <c r="BT24" i="1"/>
  <c r="BT23" i="1"/>
  <c r="BT20" i="1"/>
  <c r="BT10" i="1"/>
  <c r="BT5" i="1"/>
  <c r="AK25" i="1"/>
  <c r="AK24" i="1"/>
  <c r="AK23" i="1"/>
  <c r="AK20" i="1"/>
  <c r="AK10" i="1"/>
  <c r="AK5" i="1"/>
  <c r="AK16" i="1"/>
  <c r="AK17" i="1"/>
  <c r="CO25" i="1" l="1"/>
  <c r="CW25" i="1" s="1"/>
  <c r="CO23" i="1"/>
  <c r="CW23" i="1" s="1"/>
  <c r="CO24" i="1"/>
  <c r="CW24" i="1" s="1"/>
  <c r="CI18" i="1"/>
  <c r="CI20" i="1"/>
  <c r="CI17" i="1"/>
  <c r="CI11" i="1"/>
  <c r="CI15" i="1"/>
  <c r="CI5" i="1"/>
  <c r="CI4" i="1"/>
  <c r="CI19" i="1"/>
  <c r="CI13" i="1"/>
  <c r="CI8" i="1"/>
  <c r="CI10" i="1"/>
  <c r="CI12" i="1"/>
  <c r="CI21" i="1"/>
  <c r="CI22" i="1"/>
  <c r="CI16" i="1"/>
  <c r="CI6" i="1"/>
  <c r="CI9" i="1"/>
  <c r="CI14" i="1"/>
  <c r="CI29" i="1"/>
  <c r="AK12" i="1"/>
  <c r="CO20" i="1" l="1"/>
  <c r="CS20" i="1" s="1"/>
  <c r="CO5" i="1"/>
  <c r="CU5" i="1" s="1"/>
  <c r="CO10" i="1"/>
  <c r="CS10" i="1" s="1"/>
  <c r="CU25" i="1"/>
  <c r="CT25" i="1"/>
  <c r="CS25" i="1"/>
  <c r="CS23" i="1"/>
  <c r="CV25" i="1"/>
  <c r="CS24" i="1"/>
  <c r="CU23" i="1"/>
  <c r="CV24" i="1"/>
  <c r="CT24" i="1"/>
  <c r="CV23" i="1"/>
  <c r="CU24" i="1"/>
  <c r="CT23" i="1"/>
  <c r="BT18" i="1"/>
  <c r="CX18" i="1"/>
  <c r="CX12" i="1"/>
  <c r="CW20" i="1" l="1"/>
  <c r="CV20" i="1"/>
  <c r="CT20" i="1"/>
  <c r="CU20" i="1"/>
  <c r="CS5" i="1"/>
  <c r="CV5" i="1"/>
  <c r="CW5" i="1"/>
  <c r="CT5" i="1"/>
  <c r="CW10" i="1"/>
  <c r="CT10" i="1"/>
  <c r="CV10" i="1"/>
  <c r="CU10" i="1"/>
  <c r="BT12" i="1"/>
  <c r="CO12" i="1" s="1"/>
  <c r="CQ12" i="1"/>
  <c r="CX19" i="1"/>
  <c r="CQ19" i="1"/>
  <c r="BT19" i="1"/>
  <c r="CO19" i="1" s="1"/>
  <c r="CS19" i="1" l="1"/>
  <c r="CS12" i="1"/>
  <c r="CW12" i="1"/>
  <c r="CT12" i="1"/>
  <c r="CU12" i="1"/>
  <c r="CV12" i="1"/>
  <c r="CT19" i="1" l="1"/>
  <c r="CV19" i="1"/>
  <c r="CW19" i="1"/>
  <c r="CU19" i="1"/>
  <c r="AK18" i="1" l="1"/>
  <c r="CO18" i="1" s="1"/>
  <c r="CQ18" i="1"/>
  <c r="CW18" i="1" l="1"/>
  <c r="CS18" i="1"/>
  <c r="CV18" i="1"/>
  <c r="CT18" i="1"/>
  <c r="CU18" i="1"/>
  <c r="CQ22" i="1"/>
  <c r="CX8" i="1" l="1"/>
  <c r="CQ8" i="1"/>
  <c r="BT8" i="1"/>
  <c r="AK27" i="1"/>
  <c r="AK29" i="1"/>
  <c r="CO29" i="1" s="1"/>
  <c r="CX22" i="1" l="1"/>
  <c r="AK8" i="1" l="1"/>
  <c r="CO8" i="1" s="1"/>
  <c r="CW8" i="1" l="1"/>
  <c r="CV8" i="1"/>
  <c r="CU8" i="1"/>
  <c r="CT8" i="1"/>
  <c r="CS8" i="1"/>
  <c r="AK22" i="1"/>
  <c r="CH27" i="1" l="1"/>
  <c r="BT16" i="1" l="1"/>
  <c r="CO16" i="1" s="1"/>
  <c r="BT17" i="1"/>
  <c r="CO17" i="1" s="1"/>
  <c r="BT22" i="1"/>
  <c r="CO22" i="1" s="1"/>
  <c r="BT4" i="1"/>
  <c r="BT6" i="1"/>
  <c r="BT9" i="1"/>
  <c r="BT13" i="1"/>
  <c r="BT15" i="1"/>
  <c r="BT14" i="1"/>
  <c r="BT21" i="1"/>
  <c r="BT11" i="1"/>
  <c r="AK4" i="1"/>
  <c r="AK6" i="1"/>
  <c r="AK9" i="1"/>
  <c r="AK13" i="1"/>
  <c r="AK15" i="1"/>
  <c r="AK14" i="1"/>
  <c r="AK21" i="1"/>
  <c r="AK11" i="1"/>
  <c r="CO11" i="1" s="1"/>
  <c r="CO4" i="1" l="1"/>
  <c r="CO9" i="1"/>
  <c r="CO6" i="1"/>
  <c r="CO14" i="1"/>
  <c r="CO13" i="1"/>
  <c r="CO21" i="1"/>
  <c r="CO15" i="1"/>
  <c r="CV17" i="1"/>
  <c r="CS17" i="1"/>
  <c r="CU17" i="1"/>
  <c r="CT17" i="1"/>
  <c r="CW17" i="1"/>
  <c r="CW16" i="1"/>
  <c r="CV16" i="1"/>
  <c r="CS16" i="1"/>
  <c r="CU16" i="1"/>
  <c r="CT16" i="1"/>
  <c r="CU22" i="1"/>
  <c r="CV22" i="1"/>
  <c r="CW22" i="1"/>
  <c r="CS22" i="1"/>
  <c r="CT22" i="1"/>
  <c r="CX4" i="1"/>
  <c r="CX6" i="1"/>
  <c r="CX9" i="1"/>
  <c r="CX13" i="1"/>
  <c r="CX15" i="1"/>
  <c r="CX14" i="1"/>
  <c r="CX21" i="1"/>
  <c r="CX11" i="1"/>
  <c r="A22" i="2" l="1"/>
  <c r="A46" i="2" s="1"/>
  <c r="A21" i="2"/>
  <c r="A45" i="2" s="1"/>
  <c r="A20" i="2"/>
  <c r="A44" i="2" s="1"/>
  <c r="A19" i="2"/>
  <c r="A43" i="2" s="1"/>
  <c r="A18" i="2"/>
  <c r="A42" i="2" s="1"/>
  <c r="A17" i="2"/>
  <c r="A41" i="2" s="1"/>
  <c r="A16" i="2"/>
  <c r="A40" i="2" s="1"/>
  <c r="A15" i="2"/>
  <c r="A39" i="2" s="1"/>
  <c r="A14" i="2"/>
  <c r="A38" i="2" s="1"/>
  <c r="A13" i="2"/>
  <c r="A37" i="2" s="1"/>
  <c r="A12" i="2"/>
  <c r="A36" i="2" s="1"/>
  <c r="A11" i="2"/>
  <c r="A35" i="2" s="1"/>
  <c r="A10" i="2"/>
  <c r="A34" i="2" s="1"/>
  <c r="A9" i="2"/>
  <c r="A33" i="2" s="1"/>
  <c r="A8" i="2"/>
  <c r="A32" i="2" s="1"/>
  <c r="A7" i="2"/>
  <c r="A31" i="2" s="1"/>
  <c r="A6" i="2"/>
  <c r="A30" i="2" s="1"/>
  <c r="A5" i="2"/>
  <c r="A29" i="2" s="1"/>
  <c r="A4" i="2"/>
  <c r="A28" i="2" s="1"/>
  <c r="A3" i="2"/>
  <c r="A27" i="2" s="1"/>
  <c r="A2" i="2"/>
  <c r="A26" i="2" s="1"/>
  <c r="Z48" i="2" l="1"/>
  <c r="Z24" i="2"/>
  <c r="AB48" i="2" l="1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3" i="2" l="1"/>
  <c r="AB47" i="2" s="1"/>
  <c r="Z22" i="2"/>
  <c r="AB46" i="2" s="1"/>
  <c r="Z21" i="2"/>
  <c r="AB45" i="2" s="1"/>
  <c r="Z20" i="2"/>
  <c r="AB44" i="2" s="1"/>
  <c r="Z19" i="2"/>
  <c r="AB43" i="2" s="1"/>
  <c r="Z18" i="2"/>
  <c r="AB42" i="2" s="1"/>
  <c r="Z17" i="2"/>
  <c r="AB41" i="2" s="1"/>
  <c r="Z16" i="2"/>
  <c r="AB40" i="2" s="1"/>
  <c r="Z15" i="2"/>
  <c r="AB39" i="2" s="1"/>
  <c r="Z14" i="2"/>
  <c r="AB38" i="2" s="1"/>
  <c r="Z13" i="2"/>
  <c r="AB37" i="2" s="1"/>
  <c r="Z12" i="2"/>
  <c r="AB36" i="2" s="1"/>
  <c r="Z11" i="2"/>
  <c r="AB35" i="2" s="1"/>
  <c r="Z10" i="2"/>
  <c r="AB34" i="2" s="1"/>
  <c r="Z9" i="2"/>
  <c r="AB33" i="2" s="1"/>
  <c r="Z8" i="2"/>
  <c r="AB32" i="2" s="1"/>
  <c r="Z7" i="2"/>
  <c r="AB31" i="2" s="1"/>
  <c r="Z6" i="2"/>
  <c r="AB30" i="2" s="1"/>
  <c r="Z5" i="2"/>
  <c r="AB29" i="2" s="1"/>
  <c r="Z4" i="2"/>
  <c r="AB28" i="2" s="1"/>
  <c r="Z3" i="2"/>
  <c r="AB27" i="2" s="1"/>
  <c r="Z2" i="2"/>
  <c r="AB26" i="2" s="1"/>
  <c r="CG27" i="1"/>
  <c r="CI27" i="1" l="1"/>
  <c r="CP28" i="1" s="1"/>
  <c r="CO27" i="1" l="1"/>
  <c r="E1" i="2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D25" i="2" s="1"/>
  <c r="E25" i="2" s="1"/>
  <c r="F25" i="2" s="1"/>
  <c r="G25" i="2" s="1"/>
  <c r="H25" i="2" s="1"/>
  <c r="I25" i="2" s="1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V25" i="2" s="1"/>
  <c r="W25" i="2" s="1"/>
  <c r="CP15" i="1" l="1"/>
  <c r="CP9" i="1"/>
  <c r="CP22" i="1"/>
  <c r="CT27" i="1"/>
  <c r="CP4" i="1"/>
  <c r="CU27" i="1"/>
  <c r="CP16" i="1"/>
  <c r="CP20" i="1"/>
  <c r="CP25" i="1"/>
  <c r="CP5" i="1"/>
  <c r="CP23" i="1"/>
  <c r="CP18" i="1"/>
  <c r="CW27" i="1"/>
  <c r="CP21" i="1"/>
  <c r="CP8" i="1"/>
  <c r="CP14" i="1"/>
  <c r="CP17" i="1"/>
  <c r="CP6" i="1"/>
  <c r="CP24" i="1"/>
  <c r="CP10" i="1"/>
  <c r="CP11" i="1"/>
  <c r="CP13" i="1"/>
  <c r="CP27" i="1"/>
  <c r="CP12" i="1"/>
  <c r="CV27" i="1"/>
  <c r="CP7" i="1"/>
  <c r="CP19" i="1"/>
  <c r="CS27" i="1"/>
  <c r="CQ4" i="1"/>
  <c r="CQ6" i="1"/>
  <c r="CS6" i="1" l="1"/>
  <c r="CW6" i="1"/>
  <c r="CV6" i="1"/>
  <c r="CU6" i="1"/>
  <c r="CT6" i="1"/>
  <c r="CS4" i="1"/>
  <c r="CV4" i="1"/>
  <c r="CT4" i="1"/>
  <c r="CU4" i="1"/>
  <c r="CW4" i="1"/>
  <c r="CQ9" i="1" l="1"/>
  <c r="CQ13" i="1"/>
  <c r="CQ15" i="1"/>
  <c r="CQ14" i="1"/>
  <c r="CQ21" i="1"/>
  <c r="CQ11" i="1"/>
  <c r="CS15" i="1" l="1"/>
  <c r="CU9" i="1"/>
  <c r="CS14" i="1"/>
  <c r="CS11" i="1"/>
  <c r="CW9" i="1" l="1"/>
  <c r="CS9" i="1"/>
  <c r="CT9" i="1"/>
  <c r="CV9" i="1"/>
  <c r="CW15" i="1"/>
  <c r="CT15" i="1"/>
  <c r="CU14" i="1"/>
  <c r="CV14" i="1"/>
  <c r="CT14" i="1"/>
  <c r="CW14" i="1"/>
  <c r="CV21" i="1"/>
  <c r="CS21" i="1"/>
  <c r="CT13" i="1"/>
  <c r="CS13" i="1"/>
  <c r="CV15" i="1"/>
  <c r="CU15" i="1"/>
  <c r="CU13" i="1"/>
  <c r="CV13" i="1"/>
  <c r="CW13" i="1"/>
  <c r="CU21" i="1"/>
  <c r="CW21" i="1"/>
  <c r="CT21" i="1"/>
  <c r="CV11" i="1"/>
  <c r="CW11" i="1"/>
  <c r="CU11" i="1"/>
  <c r="CT11" i="1"/>
  <c r="BW3" i="1" l="1"/>
  <c r="BY3" i="1" l="1"/>
  <c r="Y3" i="3"/>
  <c r="L7" i="3"/>
  <c r="P2" i="3"/>
  <c r="Q2" i="3"/>
  <c r="R2" i="3" s="1"/>
  <c r="S2" i="3" s="1"/>
  <c r="T2" i="3" s="1"/>
  <c r="U2" i="3" s="1"/>
  <c r="A3" i="3"/>
  <c r="B3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A7" i="3"/>
  <c r="B7" i="3"/>
  <c r="C7" i="3"/>
  <c r="D7" i="3"/>
  <c r="E7" i="3"/>
  <c r="F7" i="3"/>
  <c r="G7" i="3"/>
  <c r="H7" i="3"/>
  <c r="I7" i="3"/>
  <c r="J7" i="3"/>
  <c r="K7" i="3"/>
  <c r="M7" i="3"/>
  <c r="N7" i="3"/>
  <c r="O7" i="3"/>
  <c r="P7" i="3"/>
  <c r="S7" i="3"/>
  <c r="T7" i="3"/>
  <c r="U7" i="3"/>
  <c r="V7" i="3"/>
  <c r="BZ3" i="1" l="1"/>
  <c r="R7" i="3"/>
  <c r="CA3" i="1" l="1"/>
  <c r="Q7" i="3"/>
  <c r="CB3" i="1" l="1"/>
  <c r="CC3" i="1" l="1"/>
  <c r="CD3" i="1" l="1"/>
  <c r="CE3" i="1" l="1"/>
  <c r="CF3" i="1" l="1"/>
</calcChain>
</file>

<file path=xl/sharedStrings.xml><?xml version="1.0" encoding="utf-8"?>
<sst xmlns="http://schemas.openxmlformats.org/spreadsheetml/2006/main" count="273" uniqueCount="59">
  <si>
    <t>Quizzes</t>
  </si>
  <si>
    <t>Worksheets</t>
  </si>
  <si>
    <t>Exams</t>
  </si>
  <si>
    <t>Final</t>
  </si>
  <si>
    <t>Low</t>
  </si>
  <si>
    <t>QT</t>
  </si>
  <si>
    <t>WST</t>
  </si>
  <si>
    <t>Overall</t>
  </si>
  <si>
    <t>Section 01</t>
  </si>
  <si>
    <t>Section -01</t>
  </si>
  <si>
    <t>Need For:</t>
  </si>
  <si>
    <t>FINAL GRADE</t>
  </si>
  <si>
    <t>Current</t>
  </si>
  <si>
    <t>Pts left:</t>
  </si>
  <si>
    <t>Codename</t>
  </si>
  <si>
    <t>Need for</t>
  </si>
  <si>
    <t>EC</t>
  </si>
  <si>
    <t>final</t>
  </si>
  <si>
    <t>replacing</t>
  </si>
  <si>
    <t>low exam</t>
  </si>
  <si>
    <t>Low Exam</t>
  </si>
  <si>
    <t>I</t>
  </si>
  <si>
    <t>II</t>
  </si>
  <si>
    <t>III</t>
  </si>
  <si>
    <t>Total</t>
  </si>
  <si>
    <t>Possible, Points</t>
  </si>
  <si>
    <t>Grand total</t>
  </si>
  <si>
    <t>So far</t>
  </si>
  <si>
    <t>WWT</t>
  </si>
  <si>
    <t>WW</t>
  </si>
  <si>
    <t>HWT</t>
  </si>
  <si>
    <t>HW</t>
  </si>
  <si>
    <t>ext</t>
  </si>
  <si>
    <t>low 1</t>
  </si>
  <si>
    <t>low 2</t>
  </si>
  <si>
    <t>MATH 150-01 Fall 2019</t>
  </si>
  <si>
    <t>1.1-1.2</t>
  </si>
  <si>
    <t>1.5-6</t>
  </si>
  <si>
    <t>2.1-2</t>
  </si>
  <si>
    <t>Zoe</t>
  </si>
  <si>
    <t>Akserv</t>
  </si>
  <si>
    <t>6cat</t>
  </si>
  <si>
    <t>Agent 42</t>
  </si>
  <si>
    <t>Kale</t>
  </si>
  <si>
    <t>Smaller fish</t>
  </si>
  <si>
    <t>Ben B. Benders</t>
  </si>
  <si>
    <t>dm11</t>
  </si>
  <si>
    <t>Toby</t>
  </si>
  <si>
    <t>Hazel</t>
  </si>
  <si>
    <t>Mango</t>
  </si>
  <si>
    <t>Bryan</t>
  </si>
  <si>
    <t>Raquel</t>
  </si>
  <si>
    <t>Pineapple Run</t>
  </si>
  <si>
    <t>T36CH224</t>
  </si>
  <si>
    <t>Coattails</t>
  </si>
  <si>
    <t>Shark</t>
  </si>
  <si>
    <t>2337707</t>
  </si>
  <si>
    <t>4.2-3</t>
  </si>
  <si>
    <t>Lion Tamer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</si>
</sst>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2" x14ac:knownFonts="1">
    <font>
      <sz val="10"/>
      <name val="Arial"/>
    </font>
    <font>
      <b/>
      <sz val="10"/>
      <name val="Arial"/>
      <family val="2"/>
    </font>
    <font>
      <sz val="10"/>
      <color indexed="12"/>
      <name val="Arial"/>
      <family val="2"/>
    </font>
    <font>
      <sz val="9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10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2" xfId="0" applyBorder="1"/>
    <xf numFmtId="0" fontId="0" fillId="0" borderId="3" xfId="0" applyBorder="1"/>
    <xf numFmtId="0" fontId="0" fillId="0" borderId="3" xfId="0" applyFill="1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/>
    <xf numFmtId="0" fontId="0" fillId="0" borderId="6" xfId="0" applyBorder="1"/>
    <xf numFmtId="0" fontId="1" fillId="0" borderId="3" xfId="0" applyFont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0" fontId="0" fillId="0" borderId="0" xfId="0" applyFill="1" applyBorder="1"/>
    <xf numFmtId="0" fontId="6" fillId="0" borderId="1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6" fillId="0" borderId="0" xfId="0" applyFont="1"/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0" fillId="0" borderId="4" xfId="0" applyFill="1" applyBorder="1"/>
    <xf numFmtId="0" fontId="0" fillId="0" borderId="2" xfId="0" applyFill="1" applyBorder="1"/>
    <xf numFmtId="0" fontId="0" fillId="0" borderId="7" xfId="0" applyFill="1" applyBorder="1"/>
    <xf numFmtId="0" fontId="2" fillId="0" borderId="3" xfId="0" applyFont="1" applyFill="1" applyBorder="1" applyAlignment="1">
      <alignment wrapText="1"/>
    </xf>
    <xf numFmtId="0" fontId="0" fillId="0" borderId="0" xfId="0" applyFill="1"/>
    <xf numFmtId="0" fontId="7" fillId="0" borderId="1" xfId="0" applyFont="1" applyFill="1" applyBorder="1" applyAlignment="1">
      <alignment vertical="center"/>
    </xf>
    <xf numFmtId="0" fontId="0" fillId="0" borderId="8" xfId="0" applyFill="1" applyBorder="1"/>
    <xf numFmtId="0" fontId="6" fillId="0" borderId="1" xfId="0" applyFont="1" applyFill="1" applyBorder="1" applyAlignment="1"/>
    <xf numFmtId="0" fontId="5" fillId="0" borderId="1" xfId="0" applyFont="1" applyFill="1" applyBorder="1" applyAlignment="1"/>
    <xf numFmtId="0" fontId="0" fillId="0" borderId="1" xfId="0" applyFill="1" applyBorder="1" applyAlignment="1"/>
    <xf numFmtId="0" fontId="8" fillId="0" borderId="1" xfId="1" applyFont="1" applyFill="1" applyBorder="1" applyAlignment="1" applyProtection="1">
      <alignment vertical="center" wrapText="1"/>
    </xf>
    <xf numFmtId="49" fontId="6" fillId="0" borderId="1" xfId="0" applyNumberFormat="1" applyFont="1" applyFill="1" applyBorder="1"/>
    <xf numFmtId="0" fontId="0" fillId="0" borderId="3" xfId="0" applyFill="1" applyBorder="1" applyAlignment="1">
      <alignment wrapText="1"/>
    </xf>
    <xf numFmtId="0" fontId="6" fillId="0" borderId="3" xfId="0" applyFont="1" applyBorder="1"/>
    <xf numFmtId="164" fontId="10" fillId="0" borderId="1" xfId="0" applyNumberFormat="1" applyFont="1" applyBorder="1" applyAlignment="1">
      <alignment textRotation="90"/>
    </xf>
    <xf numFmtId="0" fontId="10" fillId="0" borderId="1" xfId="0" applyNumberFormat="1" applyFont="1" applyBorder="1" applyAlignment="1"/>
    <xf numFmtId="0" fontId="6" fillId="0" borderId="1" xfId="0" applyNumberFormat="1" applyFont="1" applyBorder="1" applyAlignment="1"/>
    <xf numFmtId="0" fontId="0" fillId="0" borderId="1" xfId="0" applyNumberFormat="1" applyBorder="1" applyAlignment="1"/>
    <xf numFmtId="0" fontId="6" fillId="0" borderId="11" xfId="0" applyFont="1" applyBorder="1"/>
    <xf numFmtId="0" fontId="10" fillId="2" borderId="1" xfId="0" applyNumberFormat="1" applyFont="1" applyFill="1" applyBorder="1" applyAlignment="1"/>
    <xf numFmtId="0" fontId="5" fillId="0" borderId="1" xfId="1" applyFont="1" applyFill="1" applyBorder="1" applyAlignment="1" applyProtection="1"/>
    <xf numFmtId="0" fontId="9" fillId="0" borderId="0" xfId="0" applyFont="1" applyFill="1" applyBorder="1" applyAlignment="1">
      <alignment vertical="center" wrapText="1"/>
    </xf>
    <xf numFmtId="0" fontId="0" fillId="0" borderId="0" xfId="0" applyBorder="1"/>
    <xf numFmtId="0" fontId="10" fillId="0" borderId="0" xfId="0" applyNumberFormat="1" applyFont="1" applyBorder="1" applyAlignment="1"/>
    <xf numFmtId="0" fontId="1" fillId="0" borderId="8" xfId="0" applyFont="1" applyBorder="1"/>
    <xf numFmtId="0" fontId="2" fillId="0" borderId="8" xfId="0" applyFont="1" applyFill="1" applyBorder="1" applyAlignment="1">
      <alignment wrapText="1"/>
    </xf>
    <xf numFmtId="0" fontId="0" fillId="0" borderId="19" xfId="0" applyBorder="1"/>
    <xf numFmtId="0" fontId="0" fillId="0" borderId="18" xfId="0" applyNumberFormat="1" applyBorder="1" applyAlignment="1"/>
    <xf numFmtId="0" fontId="9" fillId="0" borderId="1" xfId="0" applyNumberFormat="1" applyFont="1" applyFill="1" applyBorder="1" applyAlignment="1">
      <alignment vertical="center" wrapText="1"/>
    </xf>
    <xf numFmtId="0" fontId="0" fillId="0" borderId="2" xfId="0" applyNumberFormat="1" applyBorder="1" applyAlignment="1"/>
    <xf numFmtId="0" fontId="6" fillId="0" borderId="4" xfId="0" applyFont="1" applyBorder="1"/>
    <xf numFmtId="0" fontId="7" fillId="0" borderId="4" xfId="0" applyFont="1" applyFill="1" applyBorder="1" applyAlignment="1">
      <alignment vertical="center" wrapText="1"/>
    </xf>
    <xf numFmtId="0" fontId="0" fillId="0" borderId="21" xfId="0" applyBorder="1"/>
    <xf numFmtId="49" fontId="6" fillId="0" borderId="1" xfId="0" quotePrefix="1" applyNumberFormat="1" applyFont="1" applyFill="1" applyBorder="1"/>
    <xf numFmtId="49" fontId="6" fillId="0" borderId="0" xfId="0" applyNumberFormat="1" applyFont="1" applyFill="1"/>
    <xf numFmtId="0" fontId="0" fillId="0" borderId="18" xfId="0" applyFill="1" applyBorder="1"/>
    <xf numFmtId="0" fontId="0" fillId="0" borderId="20" xfId="0" applyFill="1" applyBorder="1"/>
    <xf numFmtId="0" fontId="6" fillId="0" borderId="3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11" fillId="0" borderId="8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" xfId="0" applyFill="1" applyBorder="1" applyAlignment="1">
      <alignment wrapText="1"/>
    </xf>
    <xf numFmtId="0" fontId="0" fillId="3" borderId="1" xfId="0" applyFill="1" applyBorder="1"/>
    <xf numFmtId="0" fontId="0" fillId="3" borderId="4" xfId="0" applyFill="1" applyBorder="1"/>
    <xf numFmtId="0" fontId="0" fillId="3" borderId="1" xfId="0" applyFill="1" applyBorder="1" applyAlignment="1">
      <alignment wrapText="1"/>
    </xf>
    <xf numFmtId="0" fontId="7" fillId="3" borderId="1" xfId="0" applyFont="1" applyFill="1" applyBorder="1" applyAlignment="1">
      <alignment vertical="center" wrapText="1"/>
    </xf>
    <xf numFmtId="0" fontId="0" fillId="3" borderId="2" xfId="0" applyFill="1" applyBorder="1"/>
    <xf numFmtId="0" fontId="0" fillId="3" borderId="3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0" xfId="0" applyFill="1"/>
    <xf numFmtId="0" fontId="6" fillId="0" borderId="2" xfId="0" applyFont="1" applyFill="1" applyBorder="1"/>
    <xf numFmtId="0" fontId="5" fillId="0" borderId="2" xfId="0" applyFont="1" applyFill="1" applyBorder="1" applyAlignment="1"/>
    <xf numFmtId="0" fontId="6" fillId="0" borderId="7" xfId="0" applyFont="1" applyBorder="1"/>
    <xf numFmtId="0" fontId="0" fillId="0" borderId="22" xfId="0" applyBorder="1"/>
    <xf numFmtId="0" fontId="6" fillId="3" borderId="1" xfId="0" applyFont="1" applyFill="1" applyBorder="1"/>
    <xf numFmtId="0" fontId="8" fillId="0" borderId="1" xfId="0" applyFont="1" applyFill="1" applyBorder="1"/>
    <xf numFmtId="0" fontId="6" fillId="0" borderId="1" xfId="1" applyFont="1" applyFill="1" applyBorder="1" applyAlignment="1" applyProtection="1">
      <alignment vertical="center" wrapText="1"/>
    </xf>
    <xf numFmtId="49" fontId="0" fillId="0" borderId="1" xfId="0" applyNumberFormat="1" applyFill="1" applyBorder="1"/>
    <xf numFmtId="0" fontId="6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0" fillId="0" borderId="6" xfId="0" applyFill="1" applyBorder="1"/>
    <xf numFmtId="0" fontId="0" fillId="0" borderId="4" xfId="0" applyFill="1" applyBorder="1" applyAlignment="1">
      <alignment wrapText="1"/>
    </xf>
    <xf numFmtId="49" fontId="6" fillId="0" borderId="0" xfId="0" quotePrefix="1" applyNumberFormat="1" applyFont="1" applyFill="1" applyBorder="1"/>
    <xf numFmtId="0" fontId="7" fillId="0" borderId="18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8" fillId="0" borderId="18" xfId="1" applyFont="1" applyFill="1" applyBorder="1" applyAlignment="1" applyProtection="1">
      <alignment vertical="center" wrapText="1"/>
    </xf>
    <xf numFmtId="0" fontId="0" fillId="0" borderId="2" xfId="0" applyFill="1" applyBorder="1" applyAlignment="1"/>
    <xf numFmtId="0" fontId="7" fillId="0" borderId="2" xfId="0" applyFont="1" applyFill="1" applyBorder="1" applyAlignment="1">
      <alignment vertical="center" wrapText="1"/>
    </xf>
    <xf numFmtId="0" fontId="8" fillId="0" borderId="2" xfId="1" applyFont="1" applyFill="1" applyBorder="1" applyAlignment="1" applyProtection="1">
      <alignment vertical="center" wrapText="1"/>
    </xf>
    <xf numFmtId="0" fontId="0" fillId="4" borderId="7" xfId="0" applyFill="1" applyBorder="1"/>
    <xf numFmtId="0" fontId="0" fillId="4" borderId="10" xfId="0" applyFill="1" applyBorder="1"/>
    <xf numFmtId="0" fontId="7" fillId="4" borderId="3" xfId="0" applyFont="1" applyFill="1" applyBorder="1" applyAlignment="1">
      <alignment vertical="center" wrapText="1"/>
    </xf>
    <xf numFmtId="0" fontId="3" fillId="4" borderId="1" xfId="0" applyFont="1" applyFill="1" applyBorder="1" applyAlignment="1"/>
    <xf numFmtId="0" fontId="7" fillId="4" borderId="1" xfId="0" applyFont="1" applyFill="1" applyBorder="1" applyAlignment="1">
      <alignment vertical="center" wrapText="1"/>
    </xf>
    <xf numFmtId="0" fontId="0" fillId="5" borderId="7" xfId="0" applyFill="1" applyBorder="1"/>
    <xf numFmtId="0" fontId="3" fillId="5" borderId="1" xfId="0" applyFont="1" applyFill="1" applyBorder="1" applyAlignment="1"/>
    <xf numFmtId="0" fontId="7" fillId="5" borderId="1" xfId="0" applyFont="1" applyFill="1" applyBorder="1" applyAlignment="1">
      <alignment vertical="center" wrapText="1"/>
    </xf>
    <xf numFmtId="0" fontId="0" fillId="5" borderId="1" xfId="0" applyFill="1" applyBorder="1"/>
    <xf numFmtId="0" fontId="7" fillId="5" borderId="3" xfId="0" applyFont="1" applyFill="1" applyBorder="1" applyAlignment="1">
      <alignment vertical="center" wrapText="1"/>
    </xf>
    <xf numFmtId="0" fontId="0" fillId="6" borderId="7" xfId="0" applyFill="1" applyBorder="1"/>
    <xf numFmtId="0" fontId="7" fillId="6" borderId="3" xfId="0" applyFont="1" applyFill="1" applyBorder="1" applyAlignment="1">
      <alignment vertical="center" wrapText="1"/>
    </xf>
    <xf numFmtId="0" fontId="3" fillId="6" borderId="3" xfId="0" applyFont="1" applyFill="1" applyBorder="1" applyAlignment="1"/>
    <xf numFmtId="0" fontId="0" fillId="2" borderId="7" xfId="0" applyFill="1" applyBorder="1"/>
    <xf numFmtId="0" fontId="7" fillId="2" borderId="3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FFFF"/>
      <color rgb="FF00FF00"/>
      <color rgb="FFFFFF99"/>
      <color rgb="FF0000FF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Z30"/>
  <sheetViews>
    <sheetView tabSelected="1" topLeftCell="B1" zoomScaleNormal="100" workbookViewId="0">
      <pane xSplit="2625" topLeftCell="BM1" activePane="topRight"/>
      <selection activeCell="B3" sqref="A3:XFD26"/>
      <selection pane="topRight" activeCell="CH31" sqref="CH31"/>
    </sheetView>
  </sheetViews>
  <sheetFormatPr defaultRowHeight="12.75" x14ac:dyDescent="0.2"/>
  <cols>
    <col min="1" max="1" width="22.85546875" customWidth="1"/>
    <col min="2" max="2" width="27" customWidth="1"/>
    <col min="3" max="3" width="4.140625" customWidth="1"/>
    <col min="4" max="71" width="4.7109375" customWidth="1"/>
    <col min="72" max="72" width="5.7109375" customWidth="1"/>
    <col min="73" max="77" width="4.7109375" customWidth="1"/>
    <col min="78" max="78" width="5" customWidth="1"/>
    <col min="79" max="79" width="4.7109375" customWidth="1"/>
    <col min="80" max="83" width="3.7109375" customWidth="1"/>
    <col min="84" max="86" width="4.7109375" customWidth="1"/>
    <col min="87" max="87" width="6" customWidth="1"/>
    <col min="88" max="92" width="5.7109375" customWidth="1"/>
    <col min="93" max="93" width="6.85546875" customWidth="1"/>
    <col min="94" max="94" width="7.140625" customWidth="1"/>
    <col min="95" max="95" width="23" customWidth="1"/>
    <col min="96" max="96" width="13.85546875" customWidth="1"/>
    <col min="97" max="97" width="10.140625" customWidth="1"/>
    <col min="103" max="103" width="18.42578125" customWidth="1"/>
    <col min="104" max="104" width="10.140625" customWidth="1"/>
  </cols>
  <sheetData>
    <row r="1" spans="1:104" x14ac:dyDescent="0.2">
      <c r="A1" s="1"/>
      <c r="CS1" s="1" t="s">
        <v>17</v>
      </c>
    </row>
    <row r="2" spans="1:104" x14ac:dyDescent="0.2">
      <c r="A2" s="1"/>
      <c r="B2" s="11" t="s">
        <v>35</v>
      </c>
      <c r="C2" s="16" t="s">
        <v>32</v>
      </c>
      <c r="D2" s="59" t="s">
        <v>31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6" t="s">
        <v>30</v>
      </c>
      <c r="AL2" s="1"/>
      <c r="AM2" s="16" t="s">
        <v>29</v>
      </c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83" t="s">
        <v>28</v>
      </c>
      <c r="BU2" s="5" t="s">
        <v>1</v>
      </c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3"/>
      <c r="CI2" s="12" t="s">
        <v>6</v>
      </c>
      <c r="CJ2" s="5" t="s">
        <v>2</v>
      </c>
      <c r="CK2" s="1"/>
      <c r="CL2" s="1"/>
      <c r="CM2" s="4"/>
      <c r="CN2" s="13"/>
      <c r="CO2" s="10" t="s">
        <v>7</v>
      </c>
      <c r="CP2" s="12" t="s">
        <v>12</v>
      </c>
      <c r="CQ2" s="11" t="s">
        <v>9</v>
      </c>
      <c r="CR2" s="53" t="s">
        <v>11</v>
      </c>
      <c r="CS2" s="3" t="s">
        <v>18</v>
      </c>
      <c r="CT2" s="55" t="s">
        <v>15</v>
      </c>
      <c r="CU2" s="25"/>
      <c r="CV2" s="25"/>
      <c r="CW2" s="25"/>
      <c r="CX2" s="26" t="s">
        <v>20</v>
      </c>
    </row>
    <row r="3" spans="1:104" s="33" customFormat="1" x14ac:dyDescent="0.2">
      <c r="A3" s="88"/>
      <c r="B3" s="88" t="s">
        <v>14</v>
      </c>
      <c r="C3" s="64"/>
      <c r="D3" s="65">
        <v>0.1</v>
      </c>
      <c r="E3" s="64">
        <v>0.3</v>
      </c>
      <c r="F3" s="64">
        <v>0.4</v>
      </c>
      <c r="G3" s="64">
        <v>0.5</v>
      </c>
      <c r="H3" s="64" t="s">
        <v>36</v>
      </c>
      <c r="I3" s="64">
        <v>1.4</v>
      </c>
      <c r="J3" s="3" t="s">
        <v>37</v>
      </c>
      <c r="K3" s="3" t="s">
        <v>38</v>
      </c>
      <c r="L3" s="3">
        <v>2.2999999999999998</v>
      </c>
      <c r="M3" s="3">
        <v>2.4</v>
      </c>
      <c r="N3" s="3">
        <v>3.1</v>
      </c>
      <c r="O3" s="3">
        <v>3.2</v>
      </c>
      <c r="P3" s="3">
        <v>3.3</v>
      </c>
      <c r="Q3" s="3">
        <v>3.4</v>
      </c>
      <c r="R3" s="3">
        <v>3.5</v>
      </c>
      <c r="S3" s="28" t="s">
        <v>57</v>
      </c>
      <c r="T3" s="28">
        <v>5.0999999999999996</v>
      </c>
      <c r="U3" s="3">
        <v>5.2</v>
      </c>
      <c r="V3" s="3">
        <v>5.3</v>
      </c>
      <c r="W3" s="6">
        <v>5.4</v>
      </c>
      <c r="X3" s="3">
        <v>5.5</v>
      </c>
      <c r="Y3" s="3">
        <v>6.1</v>
      </c>
      <c r="Z3" s="28">
        <v>6.2</v>
      </c>
      <c r="AA3" s="3">
        <v>6.3</v>
      </c>
      <c r="AB3" s="3">
        <v>6.4</v>
      </c>
      <c r="AC3" s="3">
        <v>7.1</v>
      </c>
      <c r="AD3" s="3">
        <v>7.2</v>
      </c>
      <c r="AE3" s="30">
        <v>7.3</v>
      </c>
      <c r="AF3" s="3">
        <v>7.4</v>
      </c>
      <c r="AG3" s="3">
        <v>7.5</v>
      </c>
      <c r="AH3" s="3">
        <v>7.7</v>
      </c>
      <c r="AI3" s="3"/>
      <c r="AJ3" s="3"/>
      <c r="AK3" s="64"/>
      <c r="AL3" s="64"/>
      <c r="AM3" s="64">
        <v>0.1</v>
      </c>
      <c r="AN3" s="64">
        <v>0.3</v>
      </c>
      <c r="AO3" s="64">
        <v>0.5</v>
      </c>
      <c r="AP3" s="64">
        <v>1.1000000000000001</v>
      </c>
      <c r="AQ3" s="64">
        <v>1.4</v>
      </c>
      <c r="AR3" s="64">
        <v>1.5</v>
      </c>
      <c r="AS3" s="3">
        <v>2.1</v>
      </c>
      <c r="AT3" s="3">
        <v>2.2999999999999998</v>
      </c>
      <c r="AU3" s="3">
        <v>2.4</v>
      </c>
      <c r="AV3" s="3">
        <v>3.1</v>
      </c>
      <c r="AW3" s="3">
        <v>3.2</v>
      </c>
      <c r="AX3" s="3">
        <v>3.3</v>
      </c>
      <c r="AY3" s="3">
        <v>3.4</v>
      </c>
      <c r="AZ3" s="3">
        <v>3.5</v>
      </c>
      <c r="BA3" s="3">
        <v>4.0999999999999996</v>
      </c>
      <c r="BB3" s="3">
        <v>4.2</v>
      </c>
      <c r="BC3" s="3">
        <v>4.3</v>
      </c>
      <c r="BD3" s="3">
        <v>4.4000000000000004</v>
      </c>
      <c r="BE3" s="3">
        <v>5.0999999999999996</v>
      </c>
      <c r="BF3" s="3">
        <v>5.2</v>
      </c>
      <c r="BG3" s="6">
        <v>5.3</v>
      </c>
      <c r="BH3" s="3">
        <v>5.4</v>
      </c>
      <c r="BI3" s="3">
        <v>5.5</v>
      </c>
      <c r="BJ3" s="28">
        <v>6.1</v>
      </c>
      <c r="BK3" s="3">
        <v>6.2</v>
      </c>
      <c r="BL3" s="3">
        <v>6.3</v>
      </c>
      <c r="BM3" s="3">
        <v>6.4</v>
      </c>
      <c r="BN3" s="3">
        <v>7.1</v>
      </c>
      <c r="BO3" s="30">
        <v>7.2</v>
      </c>
      <c r="BP3" s="3">
        <v>7.3</v>
      </c>
      <c r="BQ3" s="3">
        <v>7.4</v>
      </c>
      <c r="BR3" s="3">
        <v>7.5</v>
      </c>
      <c r="BS3" s="30">
        <v>7.7</v>
      </c>
      <c r="BT3" s="31"/>
      <c r="BU3" s="6">
        <v>1</v>
      </c>
      <c r="BV3" s="3">
        <v>2</v>
      </c>
      <c r="BW3" s="3">
        <f>+BV3+1</f>
        <v>3</v>
      </c>
      <c r="BX3" s="3">
        <v>4</v>
      </c>
      <c r="BY3" s="3">
        <f t="shared" ref="BY3:CF3" si="0">+BX3+1</f>
        <v>5</v>
      </c>
      <c r="BZ3" s="3">
        <f t="shared" si="0"/>
        <v>6</v>
      </c>
      <c r="CA3" s="3">
        <f t="shared" si="0"/>
        <v>7</v>
      </c>
      <c r="CB3" s="3">
        <f t="shared" si="0"/>
        <v>8</v>
      </c>
      <c r="CC3" s="3">
        <f t="shared" si="0"/>
        <v>9</v>
      </c>
      <c r="CD3" s="3">
        <f t="shared" si="0"/>
        <v>10</v>
      </c>
      <c r="CE3" s="3">
        <f t="shared" si="0"/>
        <v>11</v>
      </c>
      <c r="CF3" s="3">
        <f t="shared" si="0"/>
        <v>12</v>
      </c>
      <c r="CG3" s="3" t="s">
        <v>33</v>
      </c>
      <c r="CH3" s="35" t="s">
        <v>34</v>
      </c>
      <c r="CI3" s="31"/>
      <c r="CJ3" s="89" t="s">
        <v>21</v>
      </c>
      <c r="CK3" s="90" t="s">
        <v>22</v>
      </c>
      <c r="CL3" s="90" t="s">
        <v>23</v>
      </c>
      <c r="CM3" s="30" t="s">
        <v>3</v>
      </c>
      <c r="CN3" s="35" t="s">
        <v>16</v>
      </c>
      <c r="CO3" s="31"/>
      <c r="CP3" s="31"/>
      <c r="CQ3" s="6"/>
      <c r="CR3" s="35"/>
      <c r="CS3" s="3" t="s">
        <v>19</v>
      </c>
      <c r="CT3" s="6">
        <v>90</v>
      </c>
      <c r="CU3" s="3">
        <v>80</v>
      </c>
      <c r="CV3" s="3">
        <v>70</v>
      </c>
      <c r="CW3" s="3">
        <v>60</v>
      </c>
      <c r="CX3" s="3"/>
    </row>
    <row r="4" spans="1:104" s="33" customFormat="1" x14ac:dyDescent="0.2">
      <c r="A4" s="63"/>
      <c r="B4" s="94" t="s">
        <v>44</v>
      </c>
      <c r="C4" s="95"/>
      <c r="D4" s="96">
        <v>1</v>
      </c>
      <c r="E4" s="97">
        <v>2</v>
      </c>
      <c r="F4" s="97">
        <v>1</v>
      </c>
      <c r="G4" s="97">
        <v>2</v>
      </c>
      <c r="H4" s="97">
        <v>2</v>
      </c>
      <c r="I4" s="97">
        <v>1</v>
      </c>
      <c r="J4" s="97">
        <v>2</v>
      </c>
      <c r="K4" s="97">
        <v>1</v>
      </c>
      <c r="L4" s="97">
        <v>0</v>
      </c>
      <c r="M4" s="97">
        <v>2</v>
      </c>
      <c r="N4" s="97">
        <v>1</v>
      </c>
      <c r="O4" s="97">
        <v>1</v>
      </c>
      <c r="P4" s="97">
        <v>2</v>
      </c>
      <c r="Q4" s="97">
        <v>1.7</v>
      </c>
      <c r="R4" s="97">
        <v>0.8</v>
      </c>
      <c r="S4" s="97">
        <v>2</v>
      </c>
      <c r="T4" s="97">
        <v>2</v>
      </c>
      <c r="U4" s="97">
        <v>1</v>
      </c>
      <c r="V4" s="97">
        <v>2</v>
      </c>
      <c r="W4" s="97">
        <v>2</v>
      </c>
      <c r="X4" s="97">
        <v>2</v>
      </c>
      <c r="Y4" s="3">
        <v>2</v>
      </c>
      <c r="Z4" s="97">
        <v>2</v>
      </c>
      <c r="AA4" s="97">
        <v>2</v>
      </c>
      <c r="AB4" s="97">
        <v>2</v>
      </c>
      <c r="AC4" s="97">
        <v>2</v>
      </c>
      <c r="AD4" s="97">
        <v>1</v>
      </c>
      <c r="AE4" s="97">
        <v>2</v>
      </c>
      <c r="AF4" s="97">
        <v>1</v>
      </c>
      <c r="AG4" s="97"/>
      <c r="AH4" s="97"/>
      <c r="AI4" s="97"/>
      <c r="AJ4" s="97"/>
      <c r="AK4" s="97">
        <f>+SUM(D4:AJ4)</f>
        <v>45.5</v>
      </c>
      <c r="AL4" s="97"/>
      <c r="AM4" s="97">
        <v>19</v>
      </c>
      <c r="AN4" s="97">
        <v>27</v>
      </c>
      <c r="AO4" s="98">
        <v>16</v>
      </c>
      <c r="AP4" s="64">
        <v>10</v>
      </c>
      <c r="AQ4" s="64">
        <v>14</v>
      </c>
      <c r="AR4" s="64">
        <v>14</v>
      </c>
      <c r="AS4" s="3">
        <v>10</v>
      </c>
      <c r="AT4" s="3">
        <v>14</v>
      </c>
      <c r="AU4" s="3">
        <v>15</v>
      </c>
      <c r="AV4" s="3">
        <v>10</v>
      </c>
      <c r="AW4" s="3">
        <v>8</v>
      </c>
      <c r="AX4" s="3">
        <v>11</v>
      </c>
      <c r="AY4" s="64">
        <v>11</v>
      </c>
      <c r="AZ4" s="3">
        <v>5</v>
      </c>
      <c r="BA4" s="3">
        <v>3</v>
      </c>
      <c r="BB4" s="98">
        <v>3</v>
      </c>
      <c r="BC4" s="3">
        <v>8</v>
      </c>
      <c r="BD4" s="3">
        <v>2</v>
      </c>
      <c r="BE4" s="3">
        <v>9</v>
      </c>
      <c r="BF4" s="64">
        <v>7</v>
      </c>
      <c r="BG4" s="97">
        <v>15</v>
      </c>
      <c r="BH4" s="3">
        <v>9</v>
      </c>
      <c r="BI4" s="3">
        <v>9</v>
      </c>
      <c r="BJ4" s="3">
        <v>14</v>
      </c>
      <c r="BK4" s="3">
        <v>8</v>
      </c>
      <c r="BL4" s="3">
        <v>16</v>
      </c>
      <c r="BM4" s="30">
        <v>10</v>
      </c>
      <c r="BN4" s="3">
        <v>5</v>
      </c>
      <c r="BO4" s="3">
        <v>7</v>
      </c>
      <c r="BP4" s="3">
        <v>11</v>
      </c>
      <c r="BQ4" s="3">
        <v>12</v>
      </c>
      <c r="BR4" s="3">
        <v>11</v>
      </c>
      <c r="BS4" s="30"/>
      <c r="BT4" s="31">
        <f>SUM(AM4:BS4)</f>
        <v>343</v>
      </c>
      <c r="BU4" s="6">
        <v>8.5</v>
      </c>
      <c r="BV4" s="3">
        <v>10</v>
      </c>
      <c r="BW4" s="3">
        <v>10</v>
      </c>
      <c r="BX4" s="3">
        <v>10</v>
      </c>
      <c r="BY4" s="3">
        <v>9.8000000000000007</v>
      </c>
      <c r="BZ4" s="3">
        <v>10</v>
      </c>
      <c r="CA4" s="3">
        <v>10</v>
      </c>
      <c r="CB4" s="3">
        <v>10</v>
      </c>
      <c r="CC4" s="3">
        <v>10</v>
      </c>
      <c r="CD4" s="3">
        <v>10</v>
      </c>
      <c r="CE4" s="3">
        <v>10</v>
      </c>
      <c r="CF4" s="3">
        <v>10</v>
      </c>
      <c r="CG4" s="3">
        <f>+MIN(BU4:CF4)</f>
        <v>8.5</v>
      </c>
      <c r="CH4" s="35">
        <f>SMALL(BU4:CF4,2)</f>
        <v>9.8000000000000007</v>
      </c>
      <c r="CI4" s="31">
        <f>+IF(COUNT(BU4:CF4)&gt;2,SUM(BU4:CF4)-CG4-CH4,SUM(BU4:CF4))</f>
        <v>100</v>
      </c>
      <c r="CJ4" s="6">
        <f>98+10</f>
        <v>108</v>
      </c>
      <c r="CK4" s="3">
        <v>84</v>
      </c>
      <c r="CL4" s="3">
        <v>91</v>
      </c>
      <c r="CM4" s="3"/>
      <c r="CN4" s="30">
        <v>1</v>
      </c>
      <c r="CO4" s="102">
        <f>AK4+BT4+CI4+CJ4+CK4*1.25+CL4+CM4+CN4+(0.5*CM4-MIN(CJ4,CK4,CL4,0.5*CM4))</f>
        <v>793.5</v>
      </c>
      <c r="CP4" s="103">
        <f>CO4/($CO$27)*100</f>
        <v>100.06305170239595</v>
      </c>
      <c r="CQ4" s="104" t="str">
        <f>+B4</f>
        <v>Smaller fish</v>
      </c>
      <c r="CR4" s="54"/>
      <c r="CS4" s="3">
        <f>(CO4+CM4*0.5-MIN(CJ4,CK4,CL4,CM4*0.5))/10</f>
        <v>79.349999999999994</v>
      </c>
      <c r="CT4" s="6">
        <f>IF(0.5*(CT$3*10-$CO4)&lt;$CX4,CT$3*10-$CO4,((CT$3*10-$CO4+$CX4)*2/3))</f>
        <v>106.5</v>
      </c>
      <c r="CU4" s="3">
        <f>IF(0.5*(CU$3*10-$CO4)&lt;$CX4,CU$3*10-$CO4,((CU$3*10-$CO4+$CX4)*2/3))</f>
        <v>6.5</v>
      </c>
      <c r="CV4" s="3">
        <f>IF(0.5*(CV$3*10-$CO4)&lt;$CX4,CV$3*10-$CO4,((CV$3*10-$CO4+$CX4)*2/3))</f>
        <v>-93.5</v>
      </c>
      <c r="CW4" s="3">
        <f>IF(0.5*(CW$3*10-$CO4)&lt;$CX4,CW$3*10-$CO4,((CW$3*10-$CO4+$CX4)*2/3))</f>
        <v>-193.5</v>
      </c>
      <c r="CX4" s="3">
        <f>+MIN(CJ4/$CJ$27*100,CK4,CL4)</f>
        <v>84</v>
      </c>
    </row>
    <row r="5" spans="1:104" s="33" customFormat="1" ht="12.75" customHeight="1" x14ac:dyDescent="0.2">
      <c r="A5" s="40"/>
      <c r="B5" s="86" t="s">
        <v>41</v>
      </c>
      <c r="C5" s="34"/>
      <c r="D5" s="60">
        <v>1</v>
      </c>
      <c r="E5" s="27">
        <v>2</v>
      </c>
      <c r="F5" s="27">
        <v>1</v>
      </c>
      <c r="G5" s="27">
        <v>2</v>
      </c>
      <c r="H5" s="27">
        <v>2</v>
      </c>
      <c r="I5" s="27">
        <v>1</v>
      </c>
      <c r="J5" s="27">
        <v>2</v>
      </c>
      <c r="K5" s="27">
        <v>1</v>
      </c>
      <c r="L5" s="27">
        <v>2</v>
      </c>
      <c r="M5" s="27"/>
      <c r="N5" s="27">
        <v>1</v>
      </c>
      <c r="O5" s="27">
        <v>1</v>
      </c>
      <c r="P5" s="27">
        <v>2</v>
      </c>
      <c r="Q5" s="27">
        <v>1.7</v>
      </c>
      <c r="R5" s="27">
        <v>1</v>
      </c>
      <c r="S5" s="27">
        <v>2</v>
      </c>
      <c r="T5" s="27">
        <v>2</v>
      </c>
      <c r="U5" s="27">
        <v>1</v>
      </c>
      <c r="V5" s="27">
        <v>2</v>
      </c>
      <c r="W5" s="27">
        <v>2</v>
      </c>
      <c r="X5" s="27">
        <v>2</v>
      </c>
      <c r="Y5" s="27">
        <v>2</v>
      </c>
      <c r="Z5" s="27">
        <v>2</v>
      </c>
      <c r="AA5" s="27">
        <v>2</v>
      </c>
      <c r="AB5" s="27">
        <v>2</v>
      </c>
      <c r="AC5" s="27">
        <v>2</v>
      </c>
      <c r="AD5" s="27">
        <v>1</v>
      </c>
      <c r="AE5" s="27">
        <v>2</v>
      </c>
      <c r="AF5" s="27">
        <v>1</v>
      </c>
      <c r="AG5" s="27">
        <v>2</v>
      </c>
      <c r="AH5" s="27"/>
      <c r="AI5" s="27"/>
      <c r="AJ5" s="27"/>
      <c r="AK5" s="97">
        <f>+SUM(D5:AJ5)</f>
        <v>47.7</v>
      </c>
      <c r="AL5" s="27"/>
      <c r="AM5" s="27">
        <v>19</v>
      </c>
      <c r="AN5" s="87">
        <v>27</v>
      </c>
      <c r="AO5" s="27">
        <v>16</v>
      </c>
      <c r="AP5" s="3">
        <v>10</v>
      </c>
      <c r="AQ5" s="3">
        <v>14</v>
      </c>
      <c r="AR5" s="3">
        <v>14</v>
      </c>
      <c r="AS5" s="3">
        <v>10</v>
      </c>
      <c r="AT5" s="3">
        <v>14</v>
      </c>
      <c r="AU5" s="3">
        <v>15</v>
      </c>
      <c r="AV5" s="3">
        <v>10</v>
      </c>
      <c r="AW5" s="3">
        <v>8</v>
      </c>
      <c r="AX5" s="3">
        <v>11</v>
      </c>
      <c r="AY5" s="3">
        <v>11</v>
      </c>
      <c r="AZ5" s="3">
        <v>5</v>
      </c>
      <c r="BA5" s="3">
        <v>3</v>
      </c>
      <c r="BB5" s="3">
        <v>3</v>
      </c>
      <c r="BC5" s="3">
        <v>7</v>
      </c>
      <c r="BD5" s="3">
        <v>2</v>
      </c>
      <c r="BE5" s="3">
        <v>9</v>
      </c>
      <c r="BF5" s="3">
        <v>7</v>
      </c>
      <c r="BG5" s="3">
        <v>15</v>
      </c>
      <c r="BH5" s="3">
        <v>6</v>
      </c>
      <c r="BI5" s="3">
        <v>9</v>
      </c>
      <c r="BJ5" s="3">
        <v>14</v>
      </c>
      <c r="BK5" s="3">
        <v>8</v>
      </c>
      <c r="BL5" s="3">
        <v>16</v>
      </c>
      <c r="BM5" s="3">
        <v>9.5</v>
      </c>
      <c r="BN5" s="3">
        <v>5</v>
      </c>
      <c r="BO5" s="3">
        <v>7</v>
      </c>
      <c r="BP5" s="3">
        <v>9.17</v>
      </c>
      <c r="BQ5" s="3">
        <v>12</v>
      </c>
      <c r="BR5" s="3">
        <v>11</v>
      </c>
      <c r="BS5" s="30"/>
      <c r="BT5" s="31">
        <f>SUM(AM5:BS5)</f>
        <v>336.67</v>
      </c>
      <c r="BU5" s="6">
        <v>8</v>
      </c>
      <c r="BV5" s="3">
        <v>10</v>
      </c>
      <c r="BW5" s="3">
        <v>10</v>
      </c>
      <c r="BX5" s="3">
        <v>10</v>
      </c>
      <c r="BY5" s="3">
        <v>10</v>
      </c>
      <c r="BZ5" s="3">
        <v>10</v>
      </c>
      <c r="CA5" s="3">
        <v>10</v>
      </c>
      <c r="CB5" s="3">
        <v>10</v>
      </c>
      <c r="CC5" s="3">
        <v>10</v>
      </c>
      <c r="CD5" s="3">
        <v>10</v>
      </c>
      <c r="CE5" s="3">
        <v>10</v>
      </c>
      <c r="CF5" s="3">
        <v>10</v>
      </c>
      <c r="CG5" s="3">
        <f>+MIN(BU5:CF5)</f>
        <v>8</v>
      </c>
      <c r="CH5" s="35">
        <f>SMALL(BU5:CF5,2)</f>
        <v>10</v>
      </c>
      <c r="CI5" s="31">
        <f>+IF(COUNT(BU5:CF5)&gt;2,SUM(BU5:CF5)-CG5-CH5,SUM(BU5:CF5))</f>
        <v>100</v>
      </c>
      <c r="CJ5" s="6">
        <f>82+10</f>
        <v>92</v>
      </c>
      <c r="CK5" s="3">
        <v>69</v>
      </c>
      <c r="CL5" s="3">
        <v>79</v>
      </c>
      <c r="CM5" s="3"/>
      <c r="CN5" s="30"/>
      <c r="CO5" s="102">
        <f>AK5+BT5+CI5+CJ5+CK5*1.25+CL5+CM5+CN5+(0.5*CM5-MIN(CJ5,CK5,CL5,0.5*CM5))</f>
        <v>741.62</v>
      </c>
      <c r="CP5" s="102">
        <f>CO5/($CO$27)*100</f>
        <v>93.520807061790663</v>
      </c>
      <c r="CQ5" s="105" t="str">
        <f>+B5</f>
        <v>6cat</v>
      </c>
      <c r="CR5" s="54"/>
      <c r="CS5" s="3">
        <f>(CO5+CM5*0.5-MIN(CJ5,CK5,CL5,CM5*0.5))/10</f>
        <v>74.162000000000006</v>
      </c>
      <c r="CT5" s="6">
        <f>IF(0.5*(CT$3*10-$CO5)&lt;$CX5,CT$3*10-$CO5,((CT$3*10-$CO5+$CX5)*2/3))</f>
        <v>151.58666666666667</v>
      </c>
      <c r="CU5" s="3">
        <f>IF(0.5*(CU$3*10-$CO5)&lt;$CX5,CU$3*10-$CO5,((CU$3*10-$CO5+$CX5)*2/3))</f>
        <v>58.379999999999995</v>
      </c>
      <c r="CV5" s="3">
        <f>IF(0.5*(CV$3*10-$CO5)&lt;$CX5,CV$3*10-$CO5,((CV$3*10-$CO5+$CX5)*2/3))</f>
        <v>-41.620000000000005</v>
      </c>
      <c r="CW5" s="3">
        <f>IF(0.5*(CW$3*10-$CO5)&lt;$CX5,CW$3*10-$CO5,((CW$3*10-$CO5+$CX5)*2/3))</f>
        <v>-141.62</v>
      </c>
      <c r="CX5" s="3">
        <f>+MIN(CJ5/$CJ$27*100,CK5,CL5)</f>
        <v>69</v>
      </c>
      <c r="CY5" s="6"/>
      <c r="CZ5" s="3"/>
    </row>
    <row r="6" spans="1:104" s="33" customFormat="1" ht="12.75" customHeight="1" x14ac:dyDescent="0.2">
      <c r="A6" s="40"/>
      <c r="B6" s="62" t="s">
        <v>45</v>
      </c>
      <c r="C6" s="34"/>
      <c r="D6" s="60">
        <v>1</v>
      </c>
      <c r="E6" s="27">
        <v>2</v>
      </c>
      <c r="F6" s="27">
        <v>1</v>
      </c>
      <c r="G6" s="27">
        <v>2</v>
      </c>
      <c r="H6" s="27">
        <v>2</v>
      </c>
      <c r="I6" s="27">
        <v>1</v>
      </c>
      <c r="J6" s="27">
        <v>2</v>
      </c>
      <c r="K6" s="27">
        <v>1</v>
      </c>
      <c r="L6" s="27">
        <v>2</v>
      </c>
      <c r="M6" s="27">
        <v>2</v>
      </c>
      <c r="N6" s="27">
        <v>1</v>
      </c>
      <c r="O6" s="27">
        <v>1</v>
      </c>
      <c r="P6" s="27">
        <v>2</v>
      </c>
      <c r="Q6" s="27">
        <v>1.8</v>
      </c>
      <c r="R6" s="27">
        <v>0.8</v>
      </c>
      <c r="S6" s="27">
        <v>2</v>
      </c>
      <c r="T6" s="27">
        <v>2</v>
      </c>
      <c r="U6" s="27">
        <v>1</v>
      </c>
      <c r="V6" s="27">
        <v>2</v>
      </c>
      <c r="W6" s="27">
        <v>2</v>
      </c>
      <c r="X6" s="27">
        <v>2</v>
      </c>
      <c r="Y6" s="3">
        <v>2</v>
      </c>
      <c r="Z6" s="27">
        <v>2</v>
      </c>
      <c r="AA6" s="27">
        <v>2</v>
      </c>
      <c r="AB6" s="27">
        <v>2</v>
      </c>
      <c r="AC6" s="27">
        <v>2</v>
      </c>
      <c r="AD6" s="27">
        <v>1</v>
      </c>
      <c r="AE6" s="27">
        <v>2</v>
      </c>
      <c r="AF6" s="27">
        <v>1</v>
      </c>
      <c r="AG6" s="27">
        <v>2</v>
      </c>
      <c r="AH6" s="27"/>
      <c r="AI6" s="27"/>
      <c r="AJ6" s="27"/>
      <c r="AK6" s="27">
        <f>+SUM(D6:AJ6)</f>
        <v>49.6</v>
      </c>
      <c r="AL6" s="27"/>
      <c r="AM6" s="27">
        <v>19</v>
      </c>
      <c r="AN6" s="27">
        <v>27</v>
      </c>
      <c r="AO6" s="39">
        <v>16</v>
      </c>
      <c r="AP6" s="3">
        <v>10</v>
      </c>
      <c r="AQ6" s="3">
        <v>14</v>
      </c>
      <c r="AR6" s="3">
        <v>14</v>
      </c>
      <c r="AS6" s="3">
        <v>10</v>
      </c>
      <c r="AT6" s="3">
        <v>14</v>
      </c>
      <c r="AU6" s="3">
        <v>15</v>
      </c>
      <c r="AV6" s="3">
        <v>10</v>
      </c>
      <c r="AW6" s="3">
        <v>8</v>
      </c>
      <c r="AX6" s="3">
        <v>11</v>
      </c>
      <c r="AY6" s="3">
        <v>11</v>
      </c>
      <c r="AZ6" s="3">
        <v>5</v>
      </c>
      <c r="BA6" s="3">
        <v>3</v>
      </c>
      <c r="BB6" s="39">
        <v>3</v>
      </c>
      <c r="BC6" s="3">
        <v>8</v>
      </c>
      <c r="BD6" s="3">
        <v>2</v>
      </c>
      <c r="BE6" s="3">
        <v>9</v>
      </c>
      <c r="BF6" s="3">
        <v>7</v>
      </c>
      <c r="BG6" s="27">
        <v>15</v>
      </c>
      <c r="BH6" s="3">
        <v>9</v>
      </c>
      <c r="BI6" s="3">
        <v>9</v>
      </c>
      <c r="BJ6" s="3">
        <v>14</v>
      </c>
      <c r="BK6" s="3">
        <v>8</v>
      </c>
      <c r="BL6" s="3">
        <v>16</v>
      </c>
      <c r="BM6" s="3">
        <v>10</v>
      </c>
      <c r="BN6" s="3">
        <v>5</v>
      </c>
      <c r="BO6" s="3">
        <v>7</v>
      </c>
      <c r="BP6" s="3">
        <v>11</v>
      </c>
      <c r="BQ6" s="3">
        <v>12</v>
      </c>
      <c r="BR6" s="3">
        <v>11</v>
      </c>
      <c r="BS6" s="30"/>
      <c r="BT6" s="31">
        <f>SUM(AM6:BS6)</f>
        <v>343</v>
      </c>
      <c r="BU6" s="6">
        <v>8.5</v>
      </c>
      <c r="BV6" s="3">
        <v>10</v>
      </c>
      <c r="BW6" s="3">
        <v>10</v>
      </c>
      <c r="BX6" s="3">
        <v>10</v>
      </c>
      <c r="BY6" s="3">
        <v>9.8000000000000007</v>
      </c>
      <c r="BZ6" s="3">
        <v>10</v>
      </c>
      <c r="CA6" s="3">
        <v>10</v>
      </c>
      <c r="CB6" s="3">
        <v>10</v>
      </c>
      <c r="CC6" s="3">
        <v>10</v>
      </c>
      <c r="CD6" s="3">
        <v>10</v>
      </c>
      <c r="CE6" s="3">
        <v>10</v>
      </c>
      <c r="CF6" s="3">
        <v>10</v>
      </c>
      <c r="CG6" s="3">
        <f>+MIN(BU6:CF6)</f>
        <v>8.5</v>
      </c>
      <c r="CH6" s="35">
        <f>SMALL(BU6:CF6,2)</f>
        <v>9.8000000000000007</v>
      </c>
      <c r="CI6" s="31">
        <f>+IF(COUNT(BU6:CF6)&gt;2,SUM(BU6:CF6)-CG6-CH6,SUM(BU6:CF6))</f>
        <v>100</v>
      </c>
      <c r="CJ6" s="6">
        <f>83+10</f>
        <v>93</v>
      </c>
      <c r="CK6" s="3">
        <v>56</v>
      </c>
      <c r="CL6" s="3">
        <v>83</v>
      </c>
      <c r="CM6" s="3"/>
      <c r="CN6" s="30"/>
      <c r="CO6" s="102">
        <f>AK6+BT6+CI6+CJ6+CK6*1.25+CL6+CM6+CN6+(0.5*CM6-MIN(CJ6,CK6,CL6,0.5*CM6))</f>
        <v>738.6</v>
      </c>
      <c r="CP6" s="102">
        <f>CO6/($CO$27)*100</f>
        <v>93.139974779319047</v>
      </c>
      <c r="CQ6" s="106" t="str">
        <f>+B6</f>
        <v>Ben B. Benders</v>
      </c>
      <c r="CR6" s="54"/>
      <c r="CS6" s="3">
        <f>(CO6+CM6*0.5-MIN(CJ6,CK6,CL6,CM6*0.5))/10</f>
        <v>73.86</v>
      </c>
      <c r="CT6" s="6">
        <f>IF(0.5*(CT$3*10-$CO6)&lt;$CX6,CT$3*10-$CO6,((CT$3*10-$CO6+$CX6)*2/3))</f>
        <v>144.93333333333331</v>
      </c>
      <c r="CU6" s="3">
        <f>IF(0.5*(CU$3*10-$CO6)&lt;$CX6,CU$3*10-$CO6,((CU$3*10-$CO6+$CX6)*2/3))</f>
        <v>61.399999999999977</v>
      </c>
      <c r="CV6" s="3">
        <f>IF(0.5*(CV$3*10-$CO6)&lt;$CX6,CV$3*10-$CO6,((CV$3*10-$CO6+$CX6)*2/3))</f>
        <v>-38.600000000000023</v>
      </c>
      <c r="CW6" s="3">
        <f>IF(0.5*(CW$3*10-$CO6)&lt;$CX6,CW$3*10-$CO6,((CW$3*10-$CO6+$CX6)*2/3))</f>
        <v>-138.60000000000002</v>
      </c>
      <c r="CX6" s="3">
        <f>+MIN(CJ6/$CJ$27*100,CK6,CL6)</f>
        <v>56</v>
      </c>
      <c r="CY6" s="41"/>
      <c r="CZ6" s="3"/>
    </row>
    <row r="7" spans="1:104" s="33" customFormat="1" ht="12.75" customHeight="1" x14ac:dyDescent="0.2">
      <c r="A7" s="40"/>
      <c r="B7" s="86" t="s">
        <v>54</v>
      </c>
      <c r="C7" s="34"/>
      <c r="D7" s="60">
        <v>1</v>
      </c>
      <c r="E7" s="27">
        <v>2</v>
      </c>
      <c r="F7" s="27">
        <v>1</v>
      </c>
      <c r="G7" s="27">
        <v>2</v>
      </c>
      <c r="H7" s="27"/>
      <c r="I7" s="27">
        <v>1</v>
      </c>
      <c r="J7" s="27">
        <v>2</v>
      </c>
      <c r="K7" s="27">
        <v>1</v>
      </c>
      <c r="L7" s="27">
        <v>0.5</v>
      </c>
      <c r="M7" s="27">
        <v>2</v>
      </c>
      <c r="N7" s="27">
        <v>1</v>
      </c>
      <c r="O7" s="27">
        <v>1</v>
      </c>
      <c r="P7" s="27">
        <v>2</v>
      </c>
      <c r="Q7" s="27">
        <v>1.2</v>
      </c>
      <c r="R7" s="27">
        <v>0.5</v>
      </c>
      <c r="S7" s="27">
        <v>2</v>
      </c>
      <c r="T7" s="27">
        <v>2</v>
      </c>
      <c r="U7" s="27">
        <v>1</v>
      </c>
      <c r="V7" s="27"/>
      <c r="W7" s="27">
        <v>2</v>
      </c>
      <c r="X7" s="27">
        <v>2</v>
      </c>
      <c r="Y7" s="27">
        <v>2</v>
      </c>
      <c r="Z7" s="27"/>
      <c r="AA7" s="27">
        <v>2</v>
      </c>
      <c r="AB7" s="27">
        <v>2</v>
      </c>
      <c r="AC7" s="27">
        <v>2</v>
      </c>
      <c r="AD7" s="27">
        <v>1</v>
      </c>
      <c r="AE7" s="27">
        <v>2</v>
      </c>
      <c r="AF7" s="27">
        <v>1</v>
      </c>
      <c r="AG7" s="27"/>
      <c r="AH7" s="27"/>
      <c r="AI7" s="27"/>
      <c r="AJ7" s="27"/>
      <c r="AK7" s="27">
        <f>+SUM(D7:AJ7)</f>
        <v>39.200000000000003</v>
      </c>
      <c r="AL7" s="27"/>
      <c r="AM7" s="27">
        <v>19</v>
      </c>
      <c r="AN7" s="87">
        <v>27</v>
      </c>
      <c r="AO7" s="27">
        <v>16</v>
      </c>
      <c r="AP7" s="3">
        <v>10</v>
      </c>
      <c r="AQ7" s="3">
        <v>14</v>
      </c>
      <c r="AR7" s="3">
        <v>13.88</v>
      </c>
      <c r="AS7" s="3">
        <v>10</v>
      </c>
      <c r="AT7" s="3">
        <v>13.25</v>
      </c>
      <c r="AU7" s="3">
        <v>15</v>
      </c>
      <c r="AV7" s="3">
        <v>10</v>
      </c>
      <c r="AW7" s="3">
        <v>7.5</v>
      </c>
      <c r="AX7" s="3">
        <v>11</v>
      </c>
      <c r="AY7" s="3">
        <v>10.5</v>
      </c>
      <c r="AZ7" s="3">
        <v>5</v>
      </c>
      <c r="BA7" s="3">
        <v>3</v>
      </c>
      <c r="BB7" s="3">
        <v>3</v>
      </c>
      <c r="BC7" s="3">
        <v>8</v>
      </c>
      <c r="BD7" s="3">
        <v>2</v>
      </c>
      <c r="BE7" s="3">
        <v>9</v>
      </c>
      <c r="BF7" s="3">
        <v>7</v>
      </c>
      <c r="BG7" s="3">
        <v>12.5</v>
      </c>
      <c r="BH7" s="3">
        <v>8</v>
      </c>
      <c r="BI7" s="3">
        <v>9</v>
      </c>
      <c r="BJ7" s="3">
        <v>14</v>
      </c>
      <c r="BK7" s="3">
        <v>6.23</v>
      </c>
      <c r="BL7" s="3">
        <v>15.75</v>
      </c>
      <c r="BM7" s="3">
        <v>10</v>
      </c>
      <c r="BN7" s="3">
        <v>5</v>
      </c>
      <c r="BO7" s="3">
        <v>7</v>
      </c>
      <c r="BP7" s="3">
        <v>11</v>
      </c>
      <c r="BQ7" s="3">
        <v>12</v>
      </c>
      <c r="BR7" s="3">
        <v>11</v>
      </c>
      <c r="BS7" s="30"/>
      <c r="BT7" s="31">
        <f>SUM(AM7:BS7)</f>
        <v>335.61</v>
      </c>
      <c r="BU7" s="6">
        <v>8</v>
      </c>
      <c r="BV7" s="3">
        <v>10</v>
      </c>
      <c r="BW7" s="3">
        <v>10</v>
      </c>
      <c r="BX7" s="3">
        <v>10</v>
      </c>
      <c r="BY7" s="3">
        <v>10</v>
      </c>
      <c r="BZ7" s="3">
        <v>10</v>
      </c>
      <c r="CA7" s="3">
        <v>10</v>
      </c>
      <c r="CB7" s="3">
        <v>10</v>
      </c>
      <c r="CC7" s="3">
        <v>9.5</v>
      </c>
      <c r="CD7" s="3">
        <v>10</v>
      </c>
      <c r="CE7" s="3">
        <v>9.8000000000000007</v>
      </c>
      <c r="CF7" s="3">
        <v>10</v>
      </c>
      <c r="CG7" s="3">
        <f>+MIN(BU7:CF7)</f>
        <v>8</v>
      </c>
      <c r="CH7" s="35">
        <f>SMALL(BU7:CF7,2)</f>
        <v>9.5</v>
      </c>
      <c r="CI7" s="31">
        <f>+IF(COUNT(BU7:CF7)&gt;2,SUM(BU7:CF7)-CG7-CH7,SUM(BU7:CF7))</f>
        <v>99.8</v>
      </c>
      <c r="CJ7" s="6">
        <f>72+7</f>
        <v>79</v>
      </c>
      <c r="CK7" s="3">
        <v>66</v>
      </c>
      <c r="CL7" s="3">
        <v>73</v>
      </c>
      <c r="CM7" s="3"/>
      <c r="CN7" s="30">
        <v>2</v>
      </c>
      <c r="CO7" s="107">
        <f>AK7+BT7+CI7+CJ7+CK7*1.25+CL7+CM7+CN7+(0.5*CM7-MIN(CJ7,CK7,CL7,0.5*CM7))</f>
        <v>711.11</v>
      </c>
      <c r="CP7" s="107">
        <f>CO7/($CO$27)*100</f>
        <v>89.673392181588909</v>
      </c>
      <c r="CQ7" s="108" t="str">
        <f>+B7</f>
        <v>Coattails</v>
      </c>
      <c r="CR7" s="54"/>
      <c r="CS7" s="3">
        <f>(CO7+CM7*0.5-MIN(CJ7,CK7,CL7,CM7*0.5))/10</f>
        <v>71.111000000000004</v>
      </c>
      <c r="CT7" s="6">
        <f>IF(0.5*(CT$3*10-$CO7)&lt;$CX7,CT$3*10-$CO7,((CT$3*10-$CO7+$CX7)*2/3))</f>
        <v>169.92666666666665</v>
      </c>
      <c r="CU7" s="3">
        <f>IF(0.5*(CU$3*10-$CO7)&lt;$CX7,CU$3*10-$CO7,((CU$3*10-$CO7+$CX7)*2/3))</f>
        <v>88.889999999999986</v>
      </c>
      <c r="CV7" s="3">
        <f>IF(0.5*(CV$3*10-$CO7)&lt;$CX7,CV$3*10-$CO7,((CV$3*10-$CO7+$CX7)*2/3))</f>
        <v>-11.110000000000014</v>
      </c>
      <c r="CW7" s="3">
        <f>IF(0.5*(CW$3*10-$CO7)&lt;$CX7,CW$3*10-$CO7,((CW$3*10-$CO7+$CX7)*2/3))</f>
        <v>-111.11000000000001</v>
      </c>
      <c r="CX7" s="3">
        <f>+MIN(CJ7/$CJ$27*100,CK7,CL7)</f>
        <v>66</v>
      </c>
      <c r="CY7" s="6"/>
      <c r="CZ7" s="3"/>
    </row>
    <row r="8" spans="1:104" s="33" customFormat="1" ht="12.75" customHeight="1" x14ac:dyDescent="0.2">
      <c r="A8" s="40"/>
      <c r="B8" s="40" t="s">
        <v>46</v>
      </c>
      <c r="C8" s="34"/>
      <c r="D8" s="60">
        <v>1</v>
      </c>
      <c r="E8" s="27">
        <v>2</v>
      </c>
      <c r="F8" s="27">
        <v>0.7</v>
      </c>
      <c r="G8" s="27">
        <v>2</v>
      </c>
      <c r="H8" s="27">
        <v>2</v>
      </c>
      <c r="I8" s="27">
        <v>1</v>
      </c>
      <c r="J8" s="27">
        <v>2</v>
      </c>
      <c r="K8" s="27">
        <v>1</v>
      </c>
      <c r="L8" s="27">
        <v>2</v>
      </c>
      <c r="M8" s="27">
        <v>2</v>
      </c>
      <c r="N8" s="27">
        <v>1</v>
      </c>
      <c r="O8" s="27">
        <v>1</v>
      </c>
      <c r="P8" s="27">
        <v>2</v>
      </c>
      <c r="Q8" s="27">
        <v>2</v>
      </c>
      <c r="R8" s="27">
        <v>1</v>
      </c>
      <c r="S8" s="27">
        <v>2</v>
      </c>
      <c r="T8" s="27">
        <v>2</v>
      </c>
      <c r="U8" s="27">
        <v>1</v>
      </c>
      <c r="V8" s="27">
        <v>2</v>
      </c>
      <c r="W8" s="27">
        <v>2</v>
      </c>
      <c r="X8" s="27">
        <v>2</v>
      </c>
      <c r="Y8" s="3">
        <v>2</v>
      </c>
      <c r="Z8" s="27">
        <v>2</v>
      </c>
      <c r="AA8" s="27">
        <v>2</v>
      </c>
      <c r="AB8" s="27">
        <v>2</v>
      </c>
      <c r="AC8" s="27">
        <v>2</v>
      </c>
      <c r="AD8" s="27">
        <v>1</v>
      </c>
      <c r="AE8" s="27">
        <v>2</v>
      </c>
      <c r="AF8" s="27">
        <v>1</v>
      </c>
      <c r="AG8" s="27">
        <v>2</v>
      </c>
      <c r="AH8" s="27"/>
      <c r="AI8" s="27"/>
      <c r="AJ8" s="27"/>
      <c r="AK8" s="27">
        <f>+SUM(D8:AJ8)</f>
        <v>49.7</v>
      </c>
      <c r="AL8" s="27"/>
      <c r="AM8" s="27">
        <v>19</v>
      </c>
      <c r="AN8" s="39">
        <v>26.86</v>
      </c>
      <c r="AO8" s="3">
        <v>16</v>
      </c>
      <c r="AP8" s="3">
        <v>10</v>
      </c>
      <c r="AQ8" s="3">
        <v>14</v>
      </c>
      <c r="AR8" s="27">
        <v>14</v>
      </c>
      <c r="AS8" s="3">
        <v>10</v>
      </c>
      <c r="AT8" s="3">
        <v>12</v>
      </c>
      <c r="AU8" s="3">
        <v>13</v>
      </c>
      <c r="AV8" s="3">
        <v>7</v>
      </c>
      <c r="AW8" s="3">
        <v>8</v>
      </c>
      <c r="AX8" s="3">
        <v>11</v>
      </c>
      <c r="AY8" s="3">
        <v>8.25</v>
      </c>
      <c r="AZ8" s="3">
        <v>3</v>
      </c>
      <c r="BA8" s="3">
        <v>3</v>
      </c>
      <c r="BB8" s="39">
        <v>2.75</v>
      </c>
      <c r="BC8" s="3">
        <v>6</v>
      </c>
      <c r="BD8" s="3">
        <v>2</v>
      </c>
      <c r="BE8" s="3">
        <v>9</v>
      </c>
      <c r="BF8" s="27">
        <v>7</v>
      </c>
      <c r="BG8" s="27">
        <v>12.5</v>
      </c>
      <c r="BH8" s="3">
        <v>6</v>
      </c>
      <c r="BI8" s="3">
        <v>7</v>
      </c>
      <c r="BJ8" s="3">
        <v>10.94</v>
      </c>
      <c r="BK8" s="3">
        <v>6</v>
      </c>
      <c r="BL8" s="3">
        <v>9</v>
      </c>
      <c r="BM8" s="3">
        <v>10</v>
      </c>
      <c r="BN8" s="3">
        <v>5</v>
      </c>
      <c r="BO8" s="3">
        <v>4</v>
      </c>
      <c r="BP8" s="3">
        <v>10</v>
      </c>
      <c r="BQ8" s="36">
        <v>10</v>
      </c>
      <c r="BR8" s="37">
        <v>10</v>
      </c>
      <c r="BS8" s="82"/>
      <c r="BT8" s="31">
        <f>SUM(AM8:BS8)</f>
        <v>302.3</v>
      </c>
      <c r="BU8" s="6">
        <v>9</v>
      </c>
      <c r="BV8" s="3">
        <v>10</v>
      </c>
      <c r="BW8" s="3">
        <v>10</v>
      </c>
      <c r="BX8" s="3">
        <v>10</v>
      </c>
      <c r="BY8" s="3">
        <v>10</v>
      </c>
      <c r="BZ8" s="3">
        <v>10</v>
      </c>
      <c r="CA8" s="3">
        <v>10</v>
      </c>
      <c r="CB8" s="3">
        <v>10</v>
      </c>
      <c r="CC8" s="3">
        <v>9.5</v>
      </c>
      <c r="CD8" s="3">
        <v>10</v>
      </c>
      <c r="CE8" s="3">
        <v>10</v>
      </c>
      <c r="CF8" s="3">
        <v>10</v>
      </c>
      <c r="CG8" s="3">
        <f>+MIN(BU8:CF8)</f>
        <v>9</v>
      </c>
      <c r="CH8" s="35">
        <f>SMALL(BU8:CF8,2)</f>
        <v>9.5</v>
      </c>
      <c r="CI8" s="31">
        <f>+IF(COUNT(BU8:CF8)&gt;2,SUM(BU8:CF8)-CG8-CH8,SUM(BU8:CF8))</f>
        <v>100</v>
      </c>
      <c r="CJ8" s="6">
        <f>80+9</f>
        <v>89</v>
      </c>
      <c r="CK8" s="3">
        <v>70</v>
      </c>
      <c r="CL8" s="3">
        <v>79</v>
      </c>
      <c r="CM8" s="3"/>
      <c r="CN8" s="30">
        <v>1</v>
      </c>
      <c r="CO8" s="107">
        <f>AK8+BT8+CI8+CJ8+CK8*1.25+CL8+CM8+CN8+(0.5*CM8-MIN(CJ8,CK8,CL8,0.5*CM8))</f>
        <v>708.5</v>
      </c>
      <c r="CP8" s="107">
        <f>CO8/($CO$27)*100</f>
        <v>89.344262295081961</v>
      </c>
      <c r="CQ8" s="109" t="str">
        <f>+B8</f>
        <v>dm11</v>
      </c>
      <c r="CR8" s="54"/>
      <c r="CS8" s="3">
        <f>(CO8+CM8*0.5-MIN(CJ8,CK8,CL8,CM8*0.5))/10</f>
        <v>70.849999999999994</v>
      </c>
      <c r="CT8" s="6">
        <f>IF(0.5*(CT$3*10-$CO8)&lt;$CX8,CT$3*10-$CO8,((CT$3*10-$CO8+$CX8)*2/3))</f>
        <v>174.33333333333334</v>
      </c>
      <c r="CU8" s="3">
        <f>IF(0.5*(CU$3*10-$CO8)&lt;$CX8,CU$3*10-$CO8,((CU$3*10-$CO8+$CX8)*2/3))</f>
        <v>91.5</v>
      </c>
      <c r="CV8" s="3">
        <f>IF(0.5*(CV$3*10-$CO8)&lt;$CX8,CV$3*10-$CO8,((CV$3*10-$CO8+$CX8)*2/3))</f>
        <v>-8.5</v>
      </c>
      <c r="CW8" s="3">
        <f>IF(0.5*(CW$3*10-$CO8)&lt;$CX8,CW$3*10-$CO8,((CW$3*10-$CO8+$CX8)*2/3))</f>
        <v>-108.5</v>
      </c>
      <c r="CX8" s="3">
        <f>+MIN(CJ8/$CJ$27*100,CK8,CL8)</f>
        <v>70</v>
      </c>
      <c r="CY8" s="41"/>
      <c r="CZ8" s="3"/>
    </row>
    <row r="9" spans="1:104" s="33" customFormat="1" ht="12.75" customHeight="1" x14ac:dyDescent="0.2">
      <c r="A9" s="40"/>
      <c r="B9" s="27" t="s">
        <v>48</v>
      </c>
      <c r="C9" s="34"/>
      <c r="D9" s="60">
        <v>1</v>
      </c>
      <c r="E9" s="27">
        <v>2</v>
      </c>
      <c r="F9" s="27">
        <v>0.7</v>
      </c>
      <c r="G9" s="27">
        <v>2</v>
      </c>
      <c r="H9" s="27">
        <v>2</v>
      </c>
      <c r="I9" s="27">
        <v>1</v>
      </c>
      <c r="J9" s="27">
        <v>2</v>
      </c>
      <c r="K9" s="27">
        <v>1</v>
      </c>
      <c r="L9" s="27"/>
      <c r="M9" s="27">
        <v>2</v>
      </c>
      <c r="N9" s="27">
        <v>1</v>
      </c>
      <c r="O9" s="27"/>
      <c r="P9" s="27"/>
      <c r="Q9" s="27">
        <v>1.4</v>
      </c>
      <c r="R9" s="27">
        <v>0.8</v>
      </c>
      <c r="S9" s="27"/>
      <c r="T9" s="27">
        <v>2</v>
      </c>
      <c r="U9" s="27">
        <v>1</v>
      </c>
      <c r="V9" s="27">
        <v>2</v>
      </c>
      <c r="W9" s="27">
        <v>2</v>
      </c>
      <c r="X9" s="27">
        <v>2</v>
      </c>
      <c r="Y9" s="3">
        <v>2</v>
      </c>
      <c r="Z9" s="27"/>
      <c r="AA9" s="27">
        <v>2</v>
      </c>
      <c r="AB9" s="27">
        <v>2</v>
      </c>
      <c r="AC9" s="27">
        <v>2</v>
      </c>
      <c r="AD9" s="27">
        <v>1</v>
      </c>
      <c r="AE9" s="27">
        <v>2</v>
      </c>
      <c r="AF9" s="27">
        <v>1</v>
      </c>
      <c r="AG9" s="27">
        <v>2</v>
      </c>
      <c r="AH9" s="27"/>
      <c r="AI9" s="27"/>
      <c r="AJ9" s="27"/>
      <c r="AK9" s="27">
        <f>+SUM(D9:AJ9)</f>
        <v>39.9</v>
      </c>
      <c r="AL9" s="27"/>
      <c r="AM9" s="27">
        <v>19</v>
      </c>
      <c r="AN9" s="27">
        <v>27</v>
      </c>
      <c r="AO9" s="39">
        <v>16</v>
      </c>
      <c r="AP9" s="3">
        <v>10</v>
      </c>
      <c r="AQ9" s="3">
        <v>14</v>
      </c>
      <c r="AR9" s="3">
        <v>14</v>
      </c>
      <c r="AS9" s="3">
        <v>10</v>
      </c>
      <c r="AT9" s="3">
        <v>14</v>
      </c>
      <c r="AU9" s="3">
        <v>15</v>
      </c>
      <c r="AV9" s="3">
        <v>10</v>
      </c>
      <c r="AW9" s="3">
        <v>8</v>
      </c>
      <c r="AX9" s="3">
        <v>10.59</v>
      </c>
      <c r="AY9" s="3">
        <v>10.75</v>
      </c>
      <c r="AZ9" s="3">
        <v>5</v>
      </c>
      <c r="BA9" s="3">
        <v>3</v>
      </c>
      <c r="BB9" s="39">
        <v>3</v>
      </c>
      <c r="BC9" s="3">
        <v>8</v>
      </c>
      <c r="BD9" s="3">
        <v>2</v>
      </c>
      <c r="BE9" s="3">
        <v>9</v>
      </c>
      <c r="BF9" s="3">
        <v>7</v>
      </c>
      <c r="BG9" s="27">
        <v>15</v>
      </c>
      <c r="BH9" s="3">
        <v>8.5</v>
      </c>
      <c r="BI9" s="3">
        <v>9</v>
      </c>
      <c r="BJ9" s="3">
        <v>14</v>
      </c>
      <c r="BK9" s="3">
        <v>7.75</v>
      </c>
      <c r="BL9" s="3">
        <v>15</v>
      </c>
      <c r="BM9" s="3">
        <v>9.8800000000000008</v>
      </c>
      <c r="BN9" s="3">
        <v>5</v>
      </c>
      <c r="BO9" s="3">
        <v>7</v>
      </c>
      <c r="BP9" s="3">
        <v>11</v>
      </c>
      <c r="BQ9" s="3">
        <v>12</v>
      </c>
      <c r="BR9" s="3">
        <v>11</v>
      </c>
      <c r="BS9" s="30"/>
      <c r="BT9" s="31">
        <f>SUM(AM9:BS9)</f>
        <v>340.47</v>
      </c>
      <c r="BU9" s="6">
        <v>8</v>
      </c>
      <c r="BV9" s="3">
        <v>10</v>
      </c>
      <c r="BW9" s="3">
        <v>10</v>
      </c>
      <c r="BX9" s="3">
        <v>10</v>
      </c>
      <c r="BY9" s="3">
        <v>10</v>
      </c>
      <c r="BZ9" s="3">
        <v>10</v>
      </c>
      <c r="CA9" s="3">
        <v>10</v>
      </c>
      <c r="CB9" s="3">
        <v>10</v>
      </c>
      <c r="CC9" s="3">
        <v>9.5</v>
      </c>
      <c r="CD9" s="3">
        <v>10</v>
      </c>
      <c r="CE9" s="3">
        <v>9.8000000000000007</v>
      </c>
      <c r="CF9" s="3">
        <v>10</v>
      </c>
      <c r="CG9" s="3">
        <f>+MIN(BU9:CF9)</f>
        <v>8</v>
      </c>
      <c r="CH9" s="35">
        <f>SMALL(BU9:CF9,2)</f>
        <v>9.5</v>
      </c>
      <c r="CI9" s="31">
        <f>+IF(COUNT(BU9:CF9)&gt;2,SUM(BU9:CF9)-CG9-CH9,SUM(BU9:CF9))</f>
        <v>99.8</v>
      </c>
      <c r="CJ9" s="6">
        <f>91+7</f>
        <v>98</v>
      </c>
      <c r="CK9" s="3">
        <v>54</v>
      </c>
      <c r="CL9" s="3">
        <v>61</v>
      </c>
      <c r="CM9" s="3"/>
      <c r="CN9" s="30"/>
      <c r="CO9" s="107">
        <f>AK9+BT9+CI9+CJ9+CK9*1.25+CL9+CM9+CN9+(0.5*CM9-MIN(CJ9,CK9,CL9,0.5*CM9))</f>
        <v>706.67000000000007</v>
      </c>
      <c r="CP9" s="107">
        <f>CO9/($CO$27)*100</f>
        <v>89.113493064312749</v>
      </c>
      <c r="CQ9" s="109" t="str">
        <f>+B9</f>
        <v>Hazel</v>
      </c>
      <c r="CR9" s="54"/>
      <c r="CS9" s="3">
        <f>(CO9+CM9*0.5-MIN(CJ9,CK9,CL9,CM9*0.5))/10</f>
        <v>70.667000000000002</v>
      </c>
      <c r="CT9" s="6">
        <f>IF(0.5*(CT$3*10-$CO9)&lt;$CX9,CT$3*10-$CO9,((CT$3*10-$CO9+$CX9)*2/3))</f>
        <v>164.88666666666663</v>
      </c>
      <c r="CU9" s="3">
        <f>IF(0.5*(CU$3*10-$CO9)&lt;$CX9,CU$3*10-$CO9,((CU$3*10-$CO9+$CX9)*2/3))</f>
        <v>93.329999999999927</v>
      </c>
      <c r="CV9" s="3">
        <f>IF(0.5*(CV$3*10-$CO9)&lt;$CX9,CV$3*10-$CO9,((CV$3*10-$CO9+$CX9)*2/3))</f>
        <v>-6.6700000000000728</v>
      </c>
      <c r="CW9" s="3">
        <f>IF(0.5*(CW$3*10-$CO9)&lt;$CX9,CW$3*10-$CO9,((CW$3*10-$CO9+$CX9)*2/3))</f>
        <v>-106.67000000000007</v>
      </c>
      <c r="CX9" s="3">
        <f>+MIN(CJ9/$CJ$27*100,CK9,CL9)</f>
        <v>54</v>
      </c>
      <c r="CY9" s="6"/>
      <c r="CZ9" s="3"/>
    </row>
    <row r="10" spans="1:104" s="33" customFormat="1" ht="12.75" customHeight="1" x14ac:dyDescent="0.2">
      <c r="A10" s="40"/>
      <c r="B10" s="86" t="s">
        <v>43</v>
      </c>
      <c r="C10" s="34"/>
      <c r="D10" s="60">
        <v>1</v>
      </c>
      <c r="E10" s="27">
        <v>2</v>
      </c>
      <c r="F10" s="27">
        <v>1</v>
      </c>
      <c r="G10" s="27">
        <v>2</v>
      </c>
      <c r="H10" s="27">
        <v>1.2</v>
      </c>
      <c r="I10" s="27">
        <v>1</v>
      </c>
      <c r="J10" s="27">
        <v>2</v>
      </c>
      <c r="K10" s="27">
        <v>1</v>
      </c>
      <c r="L10" s="27">
        <v>2</v>
      </c>
      <c r="M10" s="27">
        <v>2</v>
      </c>
      <c r="N10" s="27">
        <v>1</v>
      </c>
      <c r="O10" s="27">
        <v>1</v>
      </c>
      <c r="P10" s="27">
        <v>2</v>
      </c>
      <c r="Q10" s="27">
        <v>1.8</v>
      </c>
      <c r="R10" s="27">
        <v>1</v>
      </c>
      <c r="S10" s="27">
        <v>2</v>
      </c>
      <c r="T10" s="27">
        <v>2</v>
      </c>
      <c r="U10" s="27">
        <v>1</v>
      </c>
      <c r="V10" s="27">
        <v>1.2</v>
      </c>
      <c r="W10" s="27">
        <v>2</v>
      </c>
      <c r="X10" s="27">
        <v>2</v>
      </c>
      <c r="Y10" s="27">
        <v>2</v>
      </c>
      <c r="Z10" s="27">
        <v>2</v>
      </c>
      <c r="AA10" s="27">
        <v>2</v>
      </c>
      <c r="AB10" s="27">
        <v>2</v>
      </c>
      <c r="AC10" s="27">
        <v>2</v>
      </c>
      <c r="AD10" s="27">
        <v>1</v>
      </c>
      <c r="AE10" s="27">
        <v>2</v>
      </c>
      <c r="AF10" s="27">
        <v>1</v>
      </c>
      <c r="AG10" s="27">
        <v>21</v>
      </c>
      <c r="AH10" s="27"/>
      <c r="AI10" s="27"/>
      <c r="AJ10" s="27"/>
      <c r="AK10" s="27">
        <f>+SUM(D10:AJ10)</f>
        <v>67.2</v>
      </c>
      <c r="AL10" s="27"/>
      <c r="AM10" s="27">
        <v>19</v>
      </c>
      <c r="AN10" s="87">
        <v>27</v>
      </c>
      <c r="AO10" s="27">
        <v>16</v>
      </c>
      <c r="AP10" s="3">
        <v>10</v>
      </c>
      <c r="AQ10" s="3">
        <v>14</v>
      </c>
      <c r="AR10" s="3">
        <v>14</v>
      </c>
      <c r="AS10" s="3">
        <v>10</v>
      </c>
      <c r="AT10" s="3">
        <v>14</v>
      </c>
      <c r="AU10" s="3">
        <v>14</v>
      </c>
      <c r="AV10" s="3">
        <v>9</v>
      </c>
      <c r="AW10" s="3">
        <v>8</v>
      </c>
      <c r="AX10" s="3">
        <v>11</v>
      </c>
      <c r="AY10" s="3">
        <v>11</v>
      </c>
      <c r="AZ10" s="3">
        <v>5</v>
      </c>
      <c r="BA10" s="3">
        <v>3</v>
      </c>
      <c r="BB10" s="3">
        <v>3</v>
      </c>
      <c r="BC10" s="3">
        <v>6.25</v>
      </c>
      <c r="BD10" s="3">
        <v>2</v>
      </c>
      <c r="BE10" s="3">
        <v>8</v>
      </c>
      <c r="BF10" s="3">
        <v>7</v>
      </c>
      <c r="BG10" s="3">
        <v>15</v>
      </c>
      <c r="BH10" s="3">
        <v>6</v>
      </c>
      <c r="BI10" s="3">
        <v>9</v>
      </c>
      <c r="BJ10" s="3">
        <v>14</v>
      </c>
      <c r="BK10" s="3">
        <v>8</v>
      </c>
      <c r="BL10" s="3">
        <v>8</v>
      </c>
      <c r="BM10" s="3">
        <v>9.5</v>
      </c>
      <c r="BN10" s="3">
        <v>5</v>
      </c>
      <c r="BO10" s="3">
        <v>7</v>
      </c>
      <c r="BP10" s="3">
        <v>7</v>
      </c>
      <c r="BQ10" s="3">
        <v>10</v>
      </c>
      <c r="BR10" s="3">
        <v>11</v>
      </c>
      <c r="BS10" s="30"/>
      <c r="BT10" s="31">
        <f>SUM(AM10:BS10)</f>
        <v>320.75</v>
      </c>
      <c r="BU10" s="6">
        <v>9</v>
      </c>
      <c r="BV10" s="3">
        <v>10</v>
      </c>
      <c r="BW10" s="3">
        <v>10</v>
      </c>
      <c r="BX10" s="3">
        <v>10</v>
      </c>
      <c r="BY10" s="3">
        <v>10</v>
      </c>
      <c r="BZ10" s="3">
        <v>10</v>
      </c>
      <c r="CA10" s="3">
        <v>10</v>
      </c>
      <c r="CB10" s="3">
        <v>10</v>
      </c>
      <c r="CC10" s="3">
        <v>9.5</v>
      </c>
      <c r="CD10" s="3">
        <v>10</v>
      </c>
      <c r="CE10" s="3">
        <v>10</v>
      </c>
      <c r="CF10" s="3">
        <v>10</v>
      </c>
      <c r="CG10" s="3">
        <f>+MIN(BU10:CF10)</f>
        <v>9</v>
      </c>
      <c r="CH10" s="35">
        <f>SMALL(BU10:CF10,2)</f>
        <v>9.5</v>
      </c>
      <c r="CI10" s="31">
        <f>+IF(COUNT(BU10:CF10)&gt;2,SUM(BU10:CF10)-CG10-CH10,SUM(BU10:CF10))</f>
        <v>100</v>
      </c>
      <c r="CJ10" s="6">
        <f>57+10</f>
        <v>67</v>
      </c>
      <c r="CK10" s="3">
        <v>60</v>
      </c>
      <c r="CL10" s="3">
        <v>70</v>
      </c>
      <c r="CM10" s="3"/>
      <c r="CN10" s="30"/>
      <c r="CO10" s="107">
        <f>AK10+BT10+CI10+CJ10+CK10*1.25+CL10+CM10+CN10+(0.5*CM10-MIN(CJ10,CK10,CL10,0.5*CM10))</f>
        <v>699.95</v>
      </c>
      <c r="CP10" s="107">
        <f>CO10/($CO$27)*100</f>
        <v>88.266078184110981</v>
      </c>
      <c r="CQ10" s="108" t="str">
        <f>+B10</f>
        <v>Kale</v>
      </c>
      <c r="CR10" s="54"/>
      <c r="CS10" s="3">
        <f>(CO10+CM10*0.5-MIN(CJ10,CK10,CL10,CM10*0.5))/10</f>
        <v>69.995000000000005</v>
      </c>
      <c r="CT10" s="6">
        <f>IF(0.5*(CT$3*10-$CO10)&lt;$CX10,CT$3*10-$CO10,((CT$3*10-$CO10+$CX10)*2/3))</f>
        <v>173.36666666666665</v>
      </c>
      <c r="CU10" s="3">
        <f>IF(0.5*(CU$3*10-$CO10)&lt;$CX10,CU$3*10-$CO10,((CU$3*10-$CO10+$CX10)*2/3))</f>
        <v>100.04999999999995</v>
      </c>
      <c r="CV10" s="3">
        <f>IF(0.5*(CV$3*10-$CO10)&lt;$CX10,CV$3*10-$CO10,((CV$3*10-$CO10+$CX10)*2/3))</f>
        <v>4.9999999999954525E-2</v>
      </c>
      <c r="CW10" s="3">
        <f>IF(0.5*(CW$3*10-$CO10)&lt;$CX10,CW$3*10-$CO10,((CW$3*10-$CO10+$CX10)*2/3))</f>
        <v>-99.950000000000045</v>
      </c>
      <c r="CX10" s="3">
        <f>+MIN(CJ10/$CJ$27*100,CK10,CL10)</f>
        <v>60</v>
      </c>
      <c r="CY10" s="6"/>
      <c r="CZ10" s="3"/>
    </row>
    <row r="11" spans="1:104" s="33" customFormat="1" ht="12.75" customHeight="1" x14ac:dyDescent="0.2">
      <c r="A11" s="40"/>
      <c r="B11" s="40" t="s">
        <v>58</v>
      </c>
      <c r="C11" s="34">
        <v>1</v>
      </c>
      <c r="D11" s="60">
        <v>1</v>
      </c>
      <c r="E11" s="27">
        <v>2</v>
      </c>
      <c r="F11" s="27">
        <v>1</v>
      </c>
      <c r="G11" s="27">
        <v>1.5</v>
      </c>
      <c r="H11" s="27">
        <v>2</v>
      </c>
      <c r="I11" s="27">
        <v>1</v>
      </c>
      <c r="J11" s="27">
        <v>2</v>
      </c>
      <c r="K11" s="27">
        <v>1</v>
      </c>
      <c r="L11" s="27">
        <v>1.6</v>
      </c>
      <c r="M11" s="27">
        <v>2</v>
      </c>
      <c r="N11" s="27">
        <v>1</v>
      </c>
      <c r="O11" s="27">
        <v>1</v>
      </c>
      <c r="P11" s="27">
        <v>1.6</v>
      </c>
      <c r="Q11" s="27"/>
      <c r="R11" s="27">
        <v>1</v>
      </c>
      <c r="S11" s="27">
        <v>1.8</v>
      </c>
      <c r="T11" s="27">
        <v>2</v>
      </c>
      <c r="U11" s="27">
        <v>1</v>
      </c>
      <c r="V11" s="27">
        <v>2</v>
      </c>
      <c r="W11" s="27">
        <v>2</v>
      </c>
      <c r="X11" s="27">
        <v>2</v>
      </c>
      <c r="Y11" s="3">
        <v>2</v>
      </c>
      <c r="Z11" s="27"/>
      <c r="AA11" s="27">
        <v>2</v>
      </c>
      <c r="AB11" s="27">
        <v>2</v>
      </c>
      <c r="AC11" s="27">
        <v>2</v>
      </c>
      <c r="AD11" s="27">
        <v>1</v>
      </c>
      <c r="AE11" s="27">
        <v>1.5</v>
      </c>
      <c r="AF11" s="27">
        <v>1</v>
      </c>
      <c r="AG11" s="27">
        <v>1.5</v>
      </c>
      <c r="AH11" s="27"/>
      <c r="AI11" s="27"/>
      <c r="AJ11" s="27"/>
      <c r="AK11" s="27">
        <f>+SUM(D11:AJ11)</f>
        <v>43.5</v>
      </c>
      <c r="AL11" s="27"/>
      <c r="AM11" s="27">
        <v>17</v>
      </c>
      <c r="AN11" s="39">
        <v>25.67</v>
      </c>
      <c r="AO11" s="3">
        <v>16</v>
      </c>
      <c r="AP11" s="3">
        <v>9.8000000000000007</v>
      </c>
      <c r="AQ11" s="3">
        <v>13</v>
      </c>
      <c r="AR11" s="27">
        <v>12</v>
      </c>
      <c r="AS11" s="3">
        <v>9.75</v>
      </c>
      <c r="AT11" s="3">
        <v>12.5</v>
      </c>
      <c r="AU11" s="3">
        <v>8.92</v>
      </c>
      <c r="AV11" s="3">
        <v>7.33</v>
      </c>
      <c r="AW11" s="3">
        <v>6.5</v>
      </c>
      <c r="AX11" s="3">
        <v>10</v>
      </c>
      <c r="AY11" s="3">
        <v>8.5</v>
      </c>
      <c r="AZ11" s="3">
        <v>4</v>
      </c>
      <c r="BA11" s="3">
        <v>3</v>
      </c>
      <c r="BB11" s="39">
        <v>3</v>
      </c>
      <c r="BC11" s="3">
        <v>5.25</v>
      </c>
      <c r="BD11" s="3">
        <v>2</v>
      </c>
      <c r="BE11" s="3">
        <v>8.75</v>
      </c>
      <c r="BF11" s="27">
        <v>6</v>
      </c>
      <c r="BG11" s="27">
        <v>14</v>
      </c>
      <c r="BH11" s="3">
        <v>4.25</v>
      </c>
      <c r="BI11" s="3">
        <v>8</v>
      </c>
      <c r="BJ11" s="3">
        <v>14</v>
      </c>
      <c r="BK11" s="3">
        <v>6.73</v>
      </c>
      <c r="BL11" s="3">
        <v>11</v>
      </c>
      <c r="BM11" s="3">
        <v>9</v>
      </c>
      <c r="BN11" s="3">
        <v>3.67</v>
      </c>
      <c r="BO11" s="3">
        <v>7</v>
      </c>
      <c r="BP11" s="3">
        <v>10.25</v>
      </c>
      <c r="BQ11" s="36">
        <v>12</v>
      </c>
      <c r="BR11" s="37">
        <v>9</v>
      </c>
      <c r="BS11" s="30"/>
      <c r="BT11" s="31">
        <f>SUM(AM11:BS11)</f>
        <v>297.87</v>
      </c>
      <c r="BU11" s="6">
        <v>7</v>
      </c>
      <c r="BV11" s="3">
        <v>10</v>
      </c>
      <c r="BW11" s="3">
        <v>10</v>
      </c>
      <c r="BX11" s="3">
        <v>10</v>
      </c>
      <c r="BY11" s="3">
        <v>10</v>
      </c>
      <c r="BZ11" s="3">
        <v>0</v>
      </c>
      <c r="CA11" s="3">
        <v>10</v>
      </c>
      <c r="CB11" s="3">
        <v>10</v>
      </c>
      <c r="CC11" s="3">
        <v>9.5</v>
      </c>
      <c r="CD11" s="3">
        <v>10</v>
      </c>
      <c r="CE11" s="3">
        <v>9.8000000000000007</v>
      </c>
      <c r="CF11" s="3">
        <v>0</v>
      </c>
      <c r="CG11" s="3">
        <f>+MIN(BU11:CF11)</f>
        <v>0</v>
      </c>
      <c r="CH11" s="35">
        <f>SMALL(BU11:CF11,2)</f>
        <v>0</v>
      </c>
      <c r="CI11" s="31">
        <f>+IF(COUNT(BU11:CF11)&gt;2,SUM(BU11:CF11)-CG11-CH11,SUM(BU11:CF11))</f>
        <v>96.3</v>
      </c>
      <c r="CJ11" s="6">
        <f>72+10</f>
        <v>82</v>
      </c>
      <c r="CK11" s="3">
        <v>73</v>
      </c>
      <c r="CL11" s="3">
        <v>66</v>
      </c>
      <c r="CM11" s="3"/>
      <c r="CN11" s="30"/>
      <c r="CO11" s="107">
        <f>AK11+BT11+CI11+CJ11+CK11*1.25+CL11+CM11+CN11+(0.5*CM11-MIN(CJ11,CK11,CL11,0.5*CM11))</f>
        <v>676.92000000000007</v>
      </c>
      <c r="CP11" s="107">
        <f>CO11/($CO$27)*100</f>
        <v>85.361916771752846</v>
      </c>
      <c r="CQ11" s="109" t="str">
        <f>+B11</f>
        <v>Lion Tamer</v>
      </c>
      <c r="CR11" s="54"/>
      <c r="CS11" s="3">
        <f>(CO11+CM11*0.5-MIN(CJ11,CK11,CL11,CM11*0.5))/10</f>
        <v>67.692000000000007</v>
      </c>
      <c r="CT11" s="6">
        <f>IF(0.5*(CT$3*10-$CO11)&lt;$CX11,CT$3*10-$CO11,((CT$3*10-$CO11+$CX11)*2/3))</f>
        <v>192.71999999999994</v>
      </c>
      <c r="CU11" s="3">
        <f>IF(0.5*(CU$3*10-$CO11)&lt;$CX11,CU$3*10-$CO11,((CU$3*10-$CO11+$CX11)*2/3))</f>
        <v>123.07999999999993</v>
      </c>
      <c r="CV11" s="3">
        <f>IF(0.5*(CV$3*10-$CO11)&lt;$CX11,CV$3*10-$CO11,((CV$3*10-$CO11+$CX11)*2/3))</f>
        <v>23.079999999999927</v>
      </c>
      <c r="CW11" s="3">
        <f>IF(0.5*(CW$3*10-$CO11)&lt;$CX11,CW$3*10-$CO11,((CW$3*10-$CO11+$CX11)*2/3))</f>
        <v>-76.920000000000073</v>
      </c>
      <c r="CX11" s="3">
        <f>+MIN(CJ11/$CJ$27*100,CK11,CL11)</f>
        <v>66</v>
      </c>
      <c r="CY11" s="6"/>
      <c r="CZ11" s="3"/>
    </row>
    <row r="12" spans="1:104" s="33" customFormat="1" ht="12.75" customHeight="1" x14ac:dyDescent="0.2">
      <c r="A12" s="27"/>
      <c r="B12" s="40" t="s">
        <v>49</v>
      </c>
      <c r="C12" s="3"/>
      <c r="D12" s="29">
        <v>1</v>
      </c>
      <c r="E12" s="3">
        <v>2</v>
      </c>
      <c r="F12" s="3">
        <v>1</v>
      </c>
      <c r="G12" s="3">
        <v>2</v>
      </c>
      <c r="H12" s="3">
        <v>2</v>
      </c>
      <c r="I12" s="3">
        <v>1</v>
      </c>
      <c r="J12" s="3">
        <v>2</v>
      </c>
      <c r="K12" s="3">
        <v>1</v>
      </c>
      <c r="L12" s="3">
        <v>2</v>
      </c>
      <c r="M12" s="3">
        <v>1</v>
      </c>
      <c r="N12" s="3">
        <v>1</v>
      </c>
      <c r="O12" s="3">
        <v>1</v>
      </c>
      <c r="P12" s="3">
        <v>1.4</v>
      </c>
      <c r="Q12" s="3">
        <v>2</v>
      </c>
      <c r="R12" s="3">
        <v>1</v>
      </c>
      <c r="S12" s="3">
        <v>0.4</v>
      </c>
      <c r="T12" s="3">
        <v>2</v>
      </c>
      <c r="U12" s="3">
        <v>1</v>
      </c>
      <c r="V12" s="3">
        <v>2</v>
      </c>
      <c r="W12" s="3">
        <v>1</v>
      </c>
      <c r="X12" s="3">
        <v>1.4</v>
      </c>
      <c r="Y12" s="3">
        <v>2</v>
      </c>
      <c r="Z12" s="3">
        <v>1.8</v>
      </c>
      <c r="AA12" s="3">
        <v>2</v>
      </c>
      <c r="AB12" s="3"/>
      <c r="AC12" s="3">
        <v>2</v>
      </c>
      <c r="AD12" s="3">
        <v>1</v>
      </c>
      <c r="AE12" s="3"/>
      <c r="AF12" s="3"/>
      <c r="AG12" s="3"/>
      <c r="AH12" s="3"/>
      <c r="AI12" s="3"/>
      <c r="AJ12" s="3"/>
      <c r="AK12" s="3">
        <f>+SUM(D12:AJ12)</f>
        <v>37.999999999999993</v>
      </c>
      <c r="AL12" s="3"/>
      <c r="AM12" s="3">
        <v>19</v>
      </c>
      <c r="AN12" s="3">
        <v>26</v>
      </c>
      <c r="AO12" s="3">
        <v>16</v>
      </c>
      <c r="AP12" s="30">
        <v>10</v>
      </c>
      <c r="AQ12" s="3">
        <v>14</v>
      </c>
      <c r="AR12" s="3">
        <v>14</v>
      </c>
      <c r="AS12" s="3">
        <v>10</v>
      </c>
      <c r="AT12" s="3">
        <v>14</v>
      </c>
      <c r="AU12" s="3">
        <v>13</v>
      </c>
      <c r="AV12" s="3">
        <v>10</v>
      </c>
      <c r="AW12" s="3">
        <v>8</v>
      </c>
      <c r="AX12" s="3">
        <v>11</v>
      </c>
      <c r="AY12" s="3">
        <v>11</v>
      </c>
      <c r="AZ12" s="3">
        <v>5</v>
      </c>
      <c r="BA12" s="3">
        <v>3</v>
      </c>
      <c r="BB12" s="3">
        <v>3</v>
      </c>
      <c r="BC12" s="3">
        <v>7</v>
      </c>
      <c r="BD12" s="3">
        <v>1.75</v>
      </c>
      <c r="BE12" s="3">
        <v>9</v>
      </c>
      <c r="BF12" s="3">
        <v>7</v>
      </c>
      <c r="BG12" s="3">
        <v>15</v>
      </c>
      <c r="BH12" s="3">
        <v>9</v>
      </c>
      <c r="BI12" s="28">
        <v>8</v>
      </c>
      <c r="BJ12" s="3">
        <v>14</v>
      </c>
      <c r="BK12" s="3">
        <v>8</v>
      </c>
      <c r="BL12" s="3">
        <v>14</v>
      </c>
      <c r="BM12" s="3">
        <v>8.5</v>
      </c>
      <c r="BN12" s="3">
        <v>5</v>
      </c>
      <c r="BO12" s="3">
        <v>6</v>
      </c>
      <c r="BP12" s="3">
        <v>11</v>
      </c>
      <c r="BQ12" s="3">
        <v>11</v>
      </c>
      <c r="BR12" s="30">
        <v>11</v>
      </c>
      <c r="BS12" s="81"/>
      <c r="BT12" s="31">
        <f>SUM(AM12:BS12)</f>
        <v>332.25</v>
      </c>
      <c r="BU12" s="6">
        <v>5</v>
      </c>
      <c r="BV12" s="3">
        <v>10</v>
      </c>
      <c r="BW12" s="3">
        <v>10</v>
      </c>
      <c r="BX12" s="3">
        <v>10</v>
      </c>
      <c r="BY12" s="3">
        <v>0</v>
      </c>
      <c r="BZ12" s="3">
        <v>10</v>
      </c>
      <c r="CA12" s="3">
        <v>10</v>
      </c>
      <c r="CB12" s="3">
        <v>10</v>
      </c>
      <c r="CC12" s="3">
        <v>10</v>
      </c>
      <c r="CD12" s="3">
        <v>0</v>
      </c>
      <c r="CE12" s="3">
        <v>0</v>
      </c>
      <c r="CF12" s="3">
        <v>10</v>
      </c>
      <c r="CG12" s="3">
        <f>+MIN(BU12:CF12)</f>
        <v>0</v>
      </c>
      <c r="CH12" s="35">
        <f>SMALL(BU12:CF12,2)</f>
        <v>0</v>
      </c>
      <c r="CI12" s="31">
        <f>+IF(COUNT(BU12:CF12)&gt;2,SUM(BU12:CF12)-CG12-CH12,SUM(BU12:CF12))</f>
        <v>85</v>
      </c>
      <c r="CJ12" s="66">
        <f>74+9</f>
        <v>83</v>
      </c>
      <c r="CK12" s="67">
        <v>54</v>
      </c>
      <c r="CL12" s="67">
        <v>58</v>
      </c>
      <c r="CM12" s="3"/>
      <c r="CN12" s="30"/>
      <c r="CO12" s="107">
        <f>AK12+BT12+CI12+CJ12+CK12*1.25+CL12+CM12+CN12+(0.5*CM12-MIN(CJ12,CK12,CL12,0.5*CM12))</f>
        <v>663.75</v>
      </c>
      <c r="CP12" s="107">
        <f>CO12/($CO$27)*100</f>
        <v>83.701134930643121</v>
      </c>
      <c r="CQ12" s="110" t="str">
        <f>+B12</f>
        <v>Mango</v>
      </c>
      <c r="CR12" s="68"/>
      <c r="CS12" s="3">
        <f>(CO12+CM12*0.5-MIN(CJ12,CK12,CL12,CM12*0.5))/10</f>
        <v>66.375</v>
      </c>
      <c r="CT12" s="6">
        <f>IF(0.5*(CT$3*10-$CO12)&lt;$CX12,CT$3*10-$CO12,((CT$3*10-$CO12+$CX12)*2/3))</f>
        <v>193.5</v>
      </c>
      <c r="CU12" s="3">
        <f>IF(0.5*(CU$3*10-$CO12)&lt;$CX12,CU$3*10-$CO12,((CU$3*10-$CO12+$CX12)*2/3))</f>
        <v>126.83333333333333</v>
      </c>
      <c r="CV12" s="3">
        <f>IF(0.5*(CV$3*10-$CO12)&lt;$CX12,CV$3*10-$CO12,((CV$3*10-$CO12+$CX12)*2/3))</f>
        <v>36.25</v>
      </c>
      <c r="CW12" s="3">
        <f>IF(0.5*(CW$3*10-$CO12)&lt;$CX12,CW$3*10-$CO12,((CW$3*10-$CO12+$CX12)*2/3))</f>
        <v>-63.75</v>
      </c>
      <c r="CX12" s="3">
        <f>+MIN(CJ12/$CJ$27*100,CK12,CL12)</f>
        <v>54</v>
      </c>
      <c r="CY12" s="6"/>
      <c r="CZ12" s="3"/>
    </row>
    <row r="13" spans="1:104" s="33" customFormat="1" ht="12.75" customHeight="1" x14ac:dyDescent="0.2">
      <c r="A13" s="62"/>
      <c r="B13" s="40" t="s">
        <v>51</v>
      </c>
      <c r="C13" s="34"/>
      <c r="D13" s="60">
        <v>1</v>
      </c>
      <c r="E13" s="27">
        <v>1.8</v>
      </c>
      <c r="F13" s="27">
        <v>1</v>
      </c>
      <c r="G13" s="27">
        <v>2</v>
      </c>
      <c r="H13" s="27">
        <v>1.5</v>
      </c>
      <c r="I13" s="27">
        <v>0.5</v>
      </c>
      <c r="J13" s="27">
        <v>2</v>
      </c>
      <c r="K13" s="27">
        <v>0.5</v>
      </c>
      <c r="L13" s="27">
        <v>1.7</v>
      </c>
      <c r="M13" s="27">
        <v>2</v>
      </c>
      <c r="N13" s="27">
        <v>1</v>
      </c>
      <c r="O13" s="27">
        <v>1</v>
      </c>
      <c r="P13" s="27">
        <v>2</v>
      </c>
      <c r="Q13" s="27">
        <v>1.7</v>
      </c>
      <c r="R13" s="27"/>
      <c r="S13" s="27">
        <v>2</v>
      </c>
      <c r="T13" s="27">
        <v>2</v>
      </c>
      <c r="U13" s="27">
        <v>1</v>
      </c>
      <c r="V13" s="27"/>
      <c r="W13" s="27">
        <v>2</v>
      </c>
      <c r="X13" s="27">
        <v>2</v>
      </c>
      <c r="Y13" s="3">
        <v>2</v>
      </c>
      <c r="Z13" s="27">
        <v>2</v>
      </c>
      <c r="AA13" s="27">
        <v>2</v>
      </c>
      <c r="AB13" s="27">
        <v>2</v>
      </c>
      <c r="AC13" s="27">
        <v>2</v>
      </c>
      <c r="AD13" s="27">
        <v>1</v>
      </c>
      <c r="AE13" s="27">
        <v>2</v>
      </c>
      <c r="AF13" s="27">
        <v>1</v>
      </c>
      <c r="AG13" s="27"/>
      <c r="AH13" s="27"/>
      <c r="AI13" s="27"/>
      <c r="AJ13" s="27"/>
      <c r="AK13" s="27">
        <f>+SUM(D13:AJ13)</f>
        <v>42.7</v>
      </c>
      <c r="AL13" s="27"/>
      <c r="AM13" s="27">
        <v>19</v>
      </c>
      <c r="AN13" s="27">
        <v>27</v>
      </c>
      <c r="AO13" s="39">
        <v>16</v>
      </c>
      <c r="AP13" s="99">
        <v>10</v>
      </c>
      <c r="AQ13" s="3">
        <v>14</v>
      </c>
      <c r="AR13" s="36">
        <v>14</v>
      </c>
      <c r="AS13" s="37">
        <v>10</v>
      </c>
      <c r="AT13" s="37">
        <v>14</v>
      </c>
      <c r="AU13" s="49">
        <v>14</v>
      </c>
      <c r="AV13" s="49">
        <v>9</v>
      </c>
      <c r="AW13" s="49">
        <v>7.8</v>
      </c>
      <c r="AX13" s="37">
        <v>9.52</v>
      </c>
      <c r="AY13" s="36">
        <v>10</v>
      </c>
      <c r="AZ13" s="49">
        <v>1</v>
      </c>
      <c r="BA13" s="37">
        <v>3</v>
      </c>
      <c r="BB13" s="39">
        <v>3</v>
      </c>
      <c r="BC13" s="37">
        <v>8</v>
      </c>
      <c r="BD13" s="37">
        <v>2</v>
      </c>
      <c r="BE13" s="37">
        <v>7.25</v>
      </c>
      <c r="BF13" s="37">
        <v>6</v>
      </c>
      <c r="BG13" s="27">
        <v>14</v>
      </c>
      <c r="BH13" s="28">
        <v>7.5</v>
      </c>
      <c r="BI13" s="38">
        <v>9</v>
      </c>
      <c r="BJ13" s="38">
        <v>14</v>
      </c>
      <c r="BK13" s="38">
        <v>8</v>
      </c>
      <c r="BL13" s="38">
        <v>15.5</v>
      </c>
      <c r="BM13" s="38">
        <v>10</v>
      </c>
      <c r="BN13" s="38">
        <v>5</v>
      </c>
      <c r="BO13" s="38">
        <v>7</v>
      </c>
      <c r="BP13" s="38">
        <v>10.75</v>
      </c>
      <c r="BQ13" s="3">
        <v>12</v>
      </c>
      <c r="BR13" s="30">
        <v>11</v>
      </c>
      <c r="BS13" s="30"/>
      <c r="BT13" s="31">
        <f>SUM(AM13:BS13)</f>
        <v>328.32000000000005</v>
      </c>
      <c r="BU13" s="6">
        <v>7</v>
      </c>
      <c r="BV13" s="3">
        <v>10</v>
      </c>
      <c r="BW13" s="3">
        <v>10</v>
      </c>
      <c r="BX13" s="3">
        <v>10</v>
      </c>
      <c r="BY13" s="3">
        <v>10</v>
      </c>
      <c r="BZ13" s="3">
        <v>10</v>
      </c>
      <c r="CA13" s="3">
        <v>9</v>
      </c>
      <c r="CB13" s="3">
        <v>10</v>
      </c>
      <c r="CC13" s="3">
        <v>9.5</v>
      </c>
      <c r="CD13" s="3">
        <v>10</v>
      </c>
      <c r="CE13" s="3">
        <v>9.8000000000000007</v>
      </c>
      <c r="CF13" s="3">
        <v>10</v>
      </c>
      <c r="CG13" s="3">
        <f>+MIN(BU13:CF13)</f>
        <v>7</v>
      </c>
      <c r="CH13" s="35">
        <f>SMALL(BU13:CF13,2)</f>
        <v>9</v>
      </c>
      <c r="CI13" s="31">
        <f>+IF(COUNT(BU13:CF13)&gt;2,SUM(BU13:CF13)-CG13-CH13,SUM(BU13:CF13))</f>
        <v>99.3</v>
      </c>
      <c r="CJ13" s="6">
        <f>73+10</f>
        <v>83</v>
      </c>
      <c r="CK13" s="3">
        <v>32</v>
      </c>
      <c r="CL13" s="3">
        <v>59</v>
      </c>
      <c r="CM13" s="3"/>
      <c r="CN13" s="30">
        <f>1+1</f>
        <v>2</v>
      </c>
      <c r="CO13" s="107">
        <f>AK13+BT13+CI13+CJ13+CK13*1.25+CL13+CM13+CN13+(0.5*CM13-MIN(CJ13,CK13,CL13,0.5*CM13))</f>
        <v>654.32000000000005</v>
      </c>
      <c r="CP13" s="107">
        <f>CO13/($CO$27)*100</f>
        <v>82.511979823455235</v>
      </c>
      <c r="CQ13" s="111" t="str">
        <f>+B13</f>
        <v>Raquel</v>
      </c>
      <c r="CR13" s="54"/>
      <c r="CS13" s="3">
        <f>(CO13+CM13*0.5-MIN(CJ13,CK13,CL13,CM13*0.5))/10</f>
        <v>65.432000000000002</v>
      </c>
      <c r="CT13" s="6">
        <f>IF(0.5*(CT$3*10-$CO13)&lt;$CX13,CT$3*10-$CO13,((CT$3*10-$CO13+$CX13)*2/3))</f>
        <v>185.11999999999998</v>
      </c>
      <c r="CU13" s="3">
        <f>IF(0.5*(CU$3*10-$CO13)&lt;$CX13,CU$3*10-$CO13,((CU$3*10-$CO13+$CX13)*2/3))</f>
        <v>118.4533333333333</v>
      </c>
      <c r="CV13" s="3">
        <f>IF(0.5*(CV$3*10-$CO13)&lt;$CX13,CV$3*10-$CO13,((CV$3*10-$CO13+$CX13)*2/3))</f>
        <v>45.67999999999995</v>
      </c>
      <c r="CW13" s="3">
        <f>IF(0.5*(CW$3*10-$CO13)&lt;$CX13,CW$3*10-$CO13,((CW$3*10-$CO13+$CX13)*2/3))</f>
        <v>-54.32000000000005</v>
      </c>
      <c r="CX13" s="3">
        <f>+MIN(CJ13/$CJ$27*100,CK13,CL13)</f>
        <v>32</v>
      </c>
      <c r="CY13" s="6"/>
      <c r="CZ13" s="3"/>
    </row>
    <row r="14" spans="1:104" s="33" customFormat="1" ht="12.75" customHeight="1" x14ac:dyDescent="0.2">
      <c r="A14" s="62"/>
      <c r="B14" s="40" t="s">
        <v>53</v>
      </c>
      <c r="C14" s="34"/>
      <c r="D14" s="60">
        <v>0.8</v>
      </c>
      <c r="E14" s="27">
        <v>2</v>
      </c>
      <c r="F14" s="27">
        <v>0.7</v>
      </c>
      <c r="G14" s="27">
        <v>1</v>
      </c>
      <c r="H14" s="27">
        <v>1.2</v>
      </c>
      <c r="I14" s="27">
        <v>1</v>
      </c>
      <c r="J14" s="27">
        <v>2</v>
      </c>
      <c r="K14" s="27">
        <v>1</v>
      </c>
      <c r="L14" s="27">
        <v>2</v>
      </c>
      <c r="M14" s="27">
        <v>2</v>
      </c>
      <c r="N14" s="27">
        <v>1</v>
      </c>
      <c r="O14" s="27">
        <v>1</v>
      </c>
      <c r="P14" s="27">
        <v>2</v>
      </c>
      <c r="Q14" s="27">
        <v>1.7</v>
      </c>
      <c r="R14" s="27">
        <v>1</v>
      </c>
      <c r="S14" s="27">
        <v>2</v>
      </c>
      <c r="T14" s="27"/>
      <c r="U14" s="27">
        <v>1</v>
      </c>
      <c r="V14" s="27">
        <v>2</v>
      </c>
      <c r="W14" s="27">
        <v>2</v>
      </c>
      <c r="X14" s="27"/>
      <c r="Y14" s="3">
        <v>2</v>
      </c>
      <c r="Z14" s="27">
        <v>2</v>
      </c>
      <c r="AA14" s="27">
        <v>2</v>
      </c>
      <c r="AB14" s="27">
        <v>2</v>
      </c>
      <c r="AC14" s="27">
        <v>2</v>
      </c>
      <c r="AD14" s="27">
        <v>1</v>
      </c>
      <c r="AE14" s="27">
        <v>2</v>
      </c>
      <c r="AF14" s="27"/>
      <c r="AG14" s="27">
        <v>1</v>
      </c>
      <c r="AH14" s="27"/>
      <c r="AI14" s="27"/>
      <c r="AJ14" s="27"/>
      <c r="AK14" s="27">
        <f>+SUM(D14:AJ14)</f>
        <v>41.4</v>
      </c>
      <c r="AL14" s="27"/>
      <c r="AM14" s="27">
        <v>19</v>
      </c>
      <c r="AN14" s="39">
        <v>25.27</v>
      </c>
      <c r="AO14" s="3">
        <v>12.88</v>
      </c>
      <c r="AP14" s="30">
        <v>8.67</v>
      </c>
      <c r="AQ14" s="3">
        <v>11.25</v>
      </c>
      <c r="AR14" s="27">
        <v>12.88</v>
      </c>
      <c r="AS14" s="3">
        <v>10</v>
      </c>
      <c r="AT14" s="3">
        <v>14</v>
      </c>
      <c r="AU14" s="3">
        <v>11</v>
      </c>
      <c r="AV14" s="3">
        <v>8.67</v>
      </c>
      <c r="AW14" s="3">
        <v>8</v>
      </c>
      <c r="AX14" s="3">
        <v>11</v>
      </c>
      <c r="AY14" s="3">
        <v>11</v>
      </c>
      <c r="AZ14" s="3">
        <v>2</v>
      </c>
      <c r="BA14" s="38">
        <v>3</v>
      </c>
      <c r="BB14" s="39">
        <v>3</v>
      </c>
      <c r="BC14" s="38">
        <v>8</v>
      </c>
      <c r="BD14" s="3">
        <v>2</v>
      </c>
      <c r="BE14" s="38">
        <v>9</v>
      </c>
      <c r="BF14" s="27">
        <v>7</v>
      </c>
      <c r="BG14" s="27">
        <v>10</v>
      </c>
      <c r="BH14" s="3">
        <v>8</v>
      </c>
      <c r="BI14" s="3">
        <v>6</v>
      </c>
      <c r="BJ14" s="3">
        <v>13.33</v>
      </c>
      <c r="BK14" s="3">
        <v>8</v>
      </c>
      <c r="BL14" s="3">
        <v>12.75</v>
      </c>
      <c r="BM14" s="3">
        <v>9.6300000000000008</v>
      </c>
      <c r="BN14" s="3">
        <v>5</v>
      </c>
      <c r="BO14" s="3">
        <v>1</v>
      </c>
      <c r="BP14" s="3">
        <v>2</v>
      </c>
      <c r="BQ14" s="36">
        <v>11.67</v>
      </c>
      <c r="BR14" s="82">
        <v>11</v>
      </c>
      <c r="BS14" s="30"/>
      <c r="BT14" s="31">
        <f>SUM(AM14:BS14)</f>
        <v>296</v>
      </c>
      <c r="BU14" s="6">
        <v>7</v>
      </c>
      <c r="BV14" s="3">
        <v>10</v>
      </c>
      <c r="BW14" s="3">
        <v>9</v>
      </c>
      <c r="BX14" s="3">
        <v>10</v>
      </c>
      <c r="BY14" s="3">
        <v>0</v>
      </c>
      <c r="BZ14" s="3">
        <v>10</v>
      </c>
      <c r="CA14" s="3">
        <v>10</v>
      </c>
      <c r="CB14" s="3">
        <v>10</v>
      </c>
      <c r="CC14" s="3">
        <v>10</v>
      </c>
      <c r="CD14" s="3">
        <v>0</v>
      </c>
      <c r="CE14" s="3">
        <v>0</v>
      </c>
      <c r="CF14" s="3">
        <v>10</v>
      </c>
      <c r="CG14" s="3">
        <f>+MIN(BU14:CF14)</f>
        <v>0</v>
      </c>
      <c r="CH14" s="35">
        <f>SMALL(BU14:CF14,2)</f>
        <v>0</v>
      </c>
      <c r="CI14" s="31">
        <f>+IF(COUNT(BU14:CF14)&gt;2,SUM(BU14:CF14)-CG14-CH14,SUM(BU14:CF14))</f>
        <v>86</v>
      </c>
      <c r="CJ14" s="6">
        <f>83+10</f>
        <v>93</v>
      </c>
      <c r="CK14" s="3">
        <v>49</v>
      </c>
      <c r="CL14" s="3">
        <v>60</v>
      </c>
      <c r="CM14" s="3"/>
      <c r="CN14" s="30"/>
      <c r="CO14" s="107">
        <f>AK14+BT14+CI14+CJ14+CK14*1.25+CL14+CM14+CN14+(0.5*CM14-MIN(CJ14,CK14,CL14,0.5*CM14))</f>
        <v>637.65</v>
      </c>
      <c r="CP14" s="107">
        <f>CO14/($CO$27)*100</f>
        <v>80.409836065573771</v>
      </c>
      <c r="CQ14" s="111" t="str">
        <f>+B14</f>
        <v>T36CH224</v>
      </c>
      <c r="CR14" s="54"/>
      <c r="CS14" s="3">
        <f>(CO14+CM14*0.5-MIN(CJ14,CK14,CL14,CM14*0.5))/10</f>
        <v>63.765000000000001</v>
      </c>
      <c r="CT14" s="6">
        <f>IF(0.5*(CT$3*10-$CO14)&lt;$CX14,CT$3*10-$CO14,((CT$3*10-$CO14+$CX14)*2/3))</f>
        <v>207.56666666666669</v>
      </c>
      <c r="CU14" s="3">
        <f>IF(0.5*(CU$3*10-$CO14)&lt;$CX14,CU$3*10-$CO14,((CU$3*10-$CO14+$CX14)*2/3))</f>
        <v>140.9</v>
      </c>
      <c r="CV14" s="3">
        <f>IF(0.5*(CV$3*10-$CO14)&lt;$CX14,CV$3*10-$CO14,((CV$3*10-$CO14+$CX14)*2/3))</f>
        <v>62.350000000000023</v>
      </c>
      <c r="CW14" s="3">
        <f>IF(0.5*(CW$3*10-$CO14)&lt;$CX14,CW$3*10-$CO14,((CW$3*10-$CO14+$CX14)*2/3))</f>
        <v>-37.649999999999977</v>
      </c>
      <c r="CX14" s="3">
        <f>+MIN(CJ14/$CJ$27*100,CK14,CL14)</f>
        <v>49</v>
      </c>
      <c r="CY14" s="6"/>
      <c r="CZ14" s="3"/>
    </row>
    <row r="15" spans="1:104" s="33" customFormat="1" ht="12.75" customHeight="1" x14ac:dyDescent="0.2">
      <c r="A15" s="62"/>
      <c r="B15" s="40" t="s">
        <v>52</v>
      </c>
      <c r="C15" s="34"/>
      <c r="D15" s="60">
        <v>1</v>
      </c>
      <c r="E15" s="27">
        <v>1</v>
      </c>
      <c r="F15" s="27">
        <v>1</v>
      </c>
      <c r="G15" s="27"/>
      <c r="H15" s="27">
        <v>2</v>
      </c>
      <c r="I15" s="27">
        <v>1</v>
      </c>
      <c r="J15" s="27"/>
      <c r="K15" s="27">
        <v>1</v>
      </c>
      <c r="L15" s="27"/>
      <c r="M15" s="27">
        <v>2</v>
      </c>
      <c r="N15" s="27">
        <v>1</v>
      </c>
      <c r="O15" s="27">
        <v>1</v>
      </c>
      <c r="P15" s="27">
        <v>2</v>
      </c>
      <c r="Q15" s="27">
        <v>1.7</v>
      </c>
      <c r="R15" s="27"/>
      <c r="S15" s="27">
        <v>1.8</v>
      </c>
      <c r="T15" s="27"/>
      <c r="U15" s="27">
        <v>1</v>
      </c>
      <c r="V15" s="27"/>
      <c r="W15" s="27">
        <v>2</v>
      </c>
      <c r="X15" s="27">
        <v>2</v>
      </c>
      <c r="Y15" s="3">
        <v>2</v>
      </c>
      <c r="Z15" s="27">
        <v>2</v>
      </c>
      <c r="AA15" s="27">
        <v>2</v>
      </c>
      <c r="AB15" s="27"/>
      <c r="AC15" s="27"/>
      <c r="AD15" s="27"/>
      <c r="AE15" s="27"/>
      <c r="AF15" s="27">
        <v>1</v>
      </c>
      <c r="AG15" s="27"/>
      <c r="AH15" s="27"/>
      <c r="AI15" s="27"/>
      <c r="AJ15" s="27"/>
      <c r="AK15" s="27">
        <f>+SUM(D15:AJ15)</f>
        <v>28.5</v>
      </c>
      <c r="AL15" s="27"/>
      <c r="AM15" s="27">
        <v>18</v>
      </c>
      <c r="AN15" s="27">
        <v>23</v>
      </c>
      <c r="AO15" s="39">
        <v>13.54</v>
      </c>
      <c r="AP15" s="30">
        <v>7.63</v>
      </c>
      <c r="AQ15" s="3">
        <v>13</v>
      </c>
      <c r="AR15" s="3">
        <v>13.25</v>
      </c>
      <c r="AS15" s="3">
        <v>9.08</v>
      </c>
      <c r="AT15" s="3">
        <v>12.33</v>
      </c>
      <c r="AU15" s="3">
        <v>11</v>
      </c>
      <c r="AV15" s="3">
        <v>9.67</v>
      </c>
      <c r="AW15" s="3">
        <v>7.55</v>
      </c>
      <c r="AX15" s="3">
        <v>8.9600000000000009</v>
      </c>
      <c r="AY15" s="3">
        <v>8</v>
      </c>
      <c r="AZ15" s="3">
        <v>4</v>
      </c>
      <c r="BA15" s="38">
        <v>3</v>
      </c>
      <c r="BB15" s="39">
        <v>3</v>
      </c>
      <c r="BC15" s="38">
        <v>6</v>
      </c>
      <c r="BD15" s="3">
        <v>2</v>
      </c>
      <c r="BE15" s="38">
        <v>9</v>
      </c>
      <c r="BF15" s="3">
        <v>7</v>
      </c>
      <c r="BG15" s="27">
        <v>13</v>
      </c>
      <c r="BH15" s="3">
        <v>5</v>
      </c>
      <c r="BI15" s="3">
        <v>9</v>
      </c>
      <c r="BJ15" s="3">
        <v>13</v>
      </c>
      <c r="BK15" s="3">
        <v>7.45</v>
      </c>
      <c r="BL15" s="3">
        <v>16</v>
      </c>
      <c r="BM15" s="3">
        <v>7.5</v>
      </c>
      <c r="BN15" s="3">
        <v>5</v>
      </c>
      <c r="BO15" s="3">
        <v>6</v>
      </c>
      <c r="BP15" s="3">
        <v>6.17</v>
      </c>
      <c r="BQ15" s="3">
        <v>12</v>
      </c>
      <c r="BR15" s="30">
        <v>11</v>
      </c>
      <c r="BS15" s="30"/>
      <c r="BT15" s="31">
        <f>SUM(AM15:BS15)</f>
        <v>300.13000000000005</v>
      </c>
      <c r="BU15" s="6">
        <v>8.5</v>
      </c>
      <c r="BV15" s="3">
        <v>10</v>
      </c>
      <c r="BW15" s="3">
        <v>10</v>
      </c>
      <c r="BX15" s="3">
        <v>10</v>
      </c>
      <c r="BY15" s="3">
        <v>9.8000000000000007</v>
      </c>
      <c r="BZ15" s="3">
        <v>10</v>
      </c>
      <c r="CA15" s="3">
        <v>10</v>
      </c>
      <c r="CB15" s="3">
        <v>10</v>
      </c>
      <c r="CC15" s="3">
        <v>10</v>
      </c>
      <c r="CD15" s="3">
        <v>10</v>
      </c>
      <c r="CE15" s="3">
        <v>10</v>
      </c>
      <c r="CF15" s="3">
        <v>10</v>
      </c>
      <c r="CG15" s="3">
        <f>+MIN(BU15:CF15)</f>
        <v>8.5</v>
      </c>
      <c r="CH15" s="35">
        <f>SMALL(BU15:CF15,2)</f>
        <v>9.8000000000000007</v>
      </c>
      <c r="CI15" s="31">
        <f>+IF(COUNT(BU15:CF15)&gt;2,SUM(BU15:CF15)-CG15-CH15,SUM(BU15:CF15))</f>
        <v>100</v>
      </c>
      <c r="CJ15" s="6">
        <f>67+3</f>
        <v>70</v>
      </c>
      <c r="CK15" s="3">
        <v>57</v>
      </c>
      <c r="CL15" s="3">
        <v>51</v>
      </c>
      <c r="CM15" s="3"/>
      <c r="CN15" s="30"/>
      <c r="CO15" s="112">
        <f>AK15+BT15+CI15+CJ15+CK15*1.25+CL15+CM15+CN15+(0.5*CM15-MIN(CJ15,CK15,CL15,0.5*CM15))</f>
        <v>620.88000000000011</v>
      </c>
      <c r="CP15" s="112">
        <f>CO15/($CO$27)*100</f>
        <v>78.295081967213136</v>
      </c>
      <c r="CQ15" s="113" t="str">
        <f>+B15</f>
        <v>Pineapple Run</v>
      </c>
      <c r="CR15" s="54"/>
      <c r="CS15" s="3">
        <f>(CO15+CM15*0.5-MIN(CJ15,CK15,CL15,CM15*0.5))/10</f>
        <v>62.088000000000008</v>
      </c>
      <c r="CT15" s="6">
        <f>IF(0.5*(CT$3*10-$CO15)&lt;$CX15,CT$3*10-$CO15,((CT$3*10-$CO15+$CX15)*2/3))</f>
        <v>220.07999999999993</v>
      </c>
      <c r="CU15" s="3">
        <f>IF(0.5*(CU$3*10-$CO15)&lt;$CX15,CU$3*10-$CO15,((CU$3*10-$CO15+$CX15)*2/3))</f>
        <v>153.41333333333327</v>
      </c>
      <c r="CV15" s="3">
        <f>IF(0.5*(CV$3*10-$CO15)&lt;$CX15,CV$3*10-$CO15,((CV$3*10-$CO15+$CX15)*2/3))</f>
        <v>79.119999999999891</v>
      </c>
      <c r="CW15" s="3">
        <f>IF(0.5*(CW$3*10-$CO15)&lt;$CX15,CW$3*10-$CO15,((CW$3*10-$CO15+$CX15)*2/3))</f>
        <v>-20.880000000000109</v>
      </c>
      <c r="CX15" s="3">
        <f>+MIN(CJ15/$CJ$27*100,CK15,CL15)</f>
        <v>51</v>
      </c>
      <c r="CY15" s="6"/>
      <c r="CZ15" s="3"/>
    </row>
    <row r="16" spans="1:104" s="33" customFormat="1" ht="12.75" customHeight="1" x14ac:dyDescent="0.2">
      <c r="A16" s="40"/>
      <c r="B16" s="28" t="s">
        <v>40</v>
      </c>
      <c r="C16" s="34"/>
      <c r="D16" s="60">
        <v>1</v>
      </c>
      <c r="E16" s="27">
        <v>2</v>
      </c>
      <c r="F16" s="27">
        <v>0.7</v>
      </c>
      <c r="G16" s="27">
        <v>2</v>
      </c>
      <c r="H16" s="27">
        <v>2</v>
      </c>
      <c r="I16" s="27">
        <v>1</v>
      </c>
      <c r="J16" s="27">
        <v>2</v>
      </c>
      <c r="K16" s="27">
        <v>0.9</v>
      </c>
      <c r="L16" s="27">
        <v>1.5</v>
      </c>
      <c r="M16" s="27">
        <v>2</v>
      </c>
      <c r="N16" s="27"/>
      <c r="O16" s="27">
        <v>1</v>
      </c>
      <c r="P16" s="27">
        <v>1.9</v>
      </c>
      <c r="Q16" s="27">
        <v>1.2</v>
      </c>
      <c r="R16" s="27">
        <v>1</v>
      </c>
      <c r="S16" s="27">
        <v>2</v>
      </c>
      <c r="T16" s="27">
        <v>2</v>
      </c>
      <c r="U16" s="27">
        <v>1</v>
      </c>
      <c r="V16" s="27"/>
      <c r="W16" s="27">
        <v>2</v>
      </c>
      <c r="X16" s="27">
        <v>2</v>
      </c>
      <c r="Y16" s="27">
        <v>2</v>
      </c>
      <c r="Z16" s="27"/>
      <c r="AA16" s="27"/>
      <c r="AB16" s="27">
        <v>2</v>
      </c>
      <c r="AC16" s="27">
        <v>2</v>
      </c>
      <c r="AD16" s="27">
        <v>1</v>
      </c>
      <c r="AE16" s="27">
        <v>2</v>
      </c>
      <c r="AF16" s="27"/>
      <c r="AG16" s="27"/>
      <c r="AH16" s="27"/>
      <c r="AI16" s="27"/>
      <c r="AJ16" s="27"/>
      <c r="AK16" s="27">
        <f>+SUM(D16:AJ16)</f>
        <v>38.200000000000003</v>
      </c>
      <c r="AL16" s="27"/>
      <c r="AM16" s="27">
        <v>17.170000000000002</v>
      </c>
      <c r="AN16" s="39">
        <v>18.899999999999999</v>
      </c>
      <c r="AO16" s="27">
        <v>15.13</v>
      </c>
      <c r="AP16" s="30">
        <v>9.6300000000000008</v>
      </c>
      <c r="AQ16" s="3">
        <v>14</v>
      </c>
      <c r="AR16" s="3">
        <v>14</v>
      </c>
      <c r="AS16" s="3">
        <v>4.6399999999999997</v>
      </c>
      <c r="AT16" s="3">
        <v>7.08</v>
      </c>
      <c r="AU16" s="3">
        <v>13</v>
      </c>
      <c r="AV16" s="3">
        <v>6.75</v>
      </c>
      <c r="AW16" s="3">
        <v>4</v>
      </c>
      <c r="AX16" s="3">
        <v>2.08</v>
      </c>
      <c r="AY16" s="3">
        <v>7</v>
      </c>
      <c r="AZ16" s="3">
        <v>1</v>
      </c>
      <c r="BA16" s="3">
        <v>2.5</v>
      </c>
      <c r="BB16" s="3">
        <v>2.5</v>
      </c>
      <c r="BC16" s="3">
        <v>5.5</v>
      </c>
      <c r="BD16" s="3">
        <v>0</v>
      </c>
      <c r="BE16" s="3">
        <v>9</v>
      </c>
      <c r="BF16" s="3">
        <v>7</v>
      </c>
      <c r="BG16" s="3">
        <v>11.5</v>
      </c>
      <c r="BH16" s="3">
        <v>6.5</v>
      </c>
      <c r="BI16" s="3">
        <v>5.75</v>
      </c>
      <c r="BJ16" s="3">
        <v>13</v>
      </c>
      <c r="BK16" s="3">
        <v>4.25</v>
      </c>
      <c r="BL16" s="3">
        <v>13.25</v>
      </c>
      <c r="BM16" s="3">
        <v>10</v>
      </c>
      <c r="BN16" s="3">
        <v>3.5</v>
      </c>
      <c r="BO16" s="3">
        <v>1</v>
      </c>
      <c r="BP16" s="3">
        <v>8.75</v>
      </c>
      <c r="BQ16" s="3">
        <v>11</v>
      </c>
      <c r="BR16" s="30">
        <v>0</v>
      </c>
      <c r="BS16" s="30"/>
      <c r="BT16" s="31">
        <f>SUM(AM16:BS16)</f>
        <v>249.38</v>
      </c>
      <c r="BU16" s="6">
        <v>9</v>
      </c>
      <c r="BV16" s="3">
        <v>10</v>
      </c>
      <c r="BW16" s="3">
        <v>10</v>
      </c>
      <c r="BX16" s="3">
        <v>10</v>
      </c>
      <c r="BY16" s="3">
        <v>10</v>
      </c>
      <c r="BZ16" s="3">
        <v>10</v>
      </c>
      <c r="CA16" s="3">
        <v>10</v>
      </c>
      <c r="CB16" s="3">
        <v>10</v>
      </c>
      <c r="CC16" s="3">
        <v>9.5</v>
      </c>
      <c r="CD16" s="3">
        <v>10</v>
      </c>
      <c r="CE16" s="3">
        <v>0</v>
      </c>
      <c r="CF16" s="3">
        <v>10</v>
      </c>
      <c r="CG16" s="3">
        <f>+MIN(BU16:CF16)</f>
        <v>0</v>
      </c>
      <c r="CH16" s="35">
        <f>SMALL(BU16:CF16,2)</f>
        <v>9</v>
      </c>
      <c r="CI16" s="31">
        <f>+IF(COUNT(BU16:CF16)&gt;2,SUM(BU16:CF16)-CG16-CH16,SUM(BU16:CF16))</f>
        <v>99.5</v>
      </c>
      <c r="CJ16" s="6">
        <f>72+9</f>
        <v>81</v>
      </c>
      <c r="CK16" s="3">
        <v>62</v>
      </c>
      <c r="CL16" s="3">
        <v>68</v>
      </c>
      <c r="CM16" s="3"/>
      <c r="CN16" s="30"/>
      <c r="CO16" s="112">
        <f>AK16+BT16+CI16+CJ16+CK16*1.25+CL16+CM16+CN16+(0.5*CM16-MIN(CJ16,CK16,CL16,0.5*CM16))</f>
        <v>613.57999999999993</v>
      </c>
      <c r="CP16" s="112">
        <f>CO16/($CO$27)*100</f>
        <v>77.374527112232016</v>
      </c>
      <c r="CQ16" s="114" t="str">
        <f>+B16</f>
        <v>Akserv</v>
      </c>
      <c r="CR16" s="54"/>
      <c r="CS16" s="3">
        <f>(CO16+CM16*0.5-MIN(CJ16,CK16,CL16,CM16*0.5))/10</f>
        <v>61.35799999999999</v>
      </c>
      <c r="CT16" s="6">
        <f>IF(0.5*(CT$3*10-$CO16)&lt;$CX16,CT$3*10-$CO16,((CT$3*10-$CO16+$CX16)*2/3))</f>
        <v>232.28000000000006</v>
      </c>
      <c r="CU16" s="3">
        <f>IF(0.5*(CU$3*10-$CO16)&lt;$CX16,CU$3*10-$CO16,((CU$3*10-$CO16+$CX16)*2/3))</f>
        <v>165.61333333333337</v>
      </c>
      <c r="CV16" s="3">
        <f>IF(0.5*(CV$3*10-$CO16)&lt;$CX16,CV$3*10-$CO16,((CV$3*10-$CO16+$CX16)*2/3))</f>
        <v>86.420000000000073</v>
      </c>
      <c r="CW16" s="3">
        <f>IF(0.5*(CW$3*10-$CO16)&lt;$CX16,CW$3*10-$CO16,((CW$3*10-$CO16+$CX16)*2/3))</f>
        <v>-13.579999999999927</v>
      </c>
      <c r="CX16" s="3">
        <f>+MIN(CJ16/$CJ$27*100,CK16,CL16)</f>
        <v>62</v>
      </c>
      <c r="CY16" s="6"/>
      <c r="CZ16" s="3"/>
    </row>
    <row r="17" spans="1:104" s="33" customFormat="1" ht="12.75" customHeight="1" x14ac:dyDescent="0.2">
      <c r="A17" s="28"/>
      <c r="B17" s="28" t="s">
        <v>50</v>
      </c>
      <c r="C17" s="34"/>
      <c r="D17" s="60">
        <v>1</v>
      </c>
      <c r="E17" s="27">
        <v>2</v>
      </c>
      <c r="F17" s="27">
        <v>0.4</v>
      </c>
      <c r="G17" s="27">
        <v>2</v>
      </c>
      <c r="H17" s="27">
        <v>2</v>
      </c>
      <c r="I17" s="27">
        <v>1</v>
      </c>
      <c r="J17" s="27">
        <v>2</v>
      </c>
      <c r="K17" s="27">
        <v>1</v>
      </c>
      <c r="L17" s="27">
        <v>2</v>
      </c>
      <c r="M17" s="27"/>
      <c r="N17" s="27">
        <v>1</v>
      </c>
      <c r="O17" s="27">
        <v>1</v>
      </c>
      <c r="P17" s="27">
        <v>2</v>
      </c>
      <c r="Q17" s="27">
        <v>2</v>
      </c>
      <c r="R17" s="27">
        <v>1</v>
      </c>
      <c r="S17" s="27">
        <v>1.8</v>
      </c>
      <c r="T17" s="27">
        <v>2</v>
      </c>
      <c r="U17" s="27">
        <v>0.5</v>
      </c>
      <c r="V17" s="27">
        <v>2</v>
      </c>
      <c r="W17" s="27">
        <v>1.9</v>
      </c>
      <c r="X17" s="27">
        <v>2</v>
      </c>
      <c r="Y17" s="27">
        <v>2</v>
      </c>
      <c r="Z17" s="27">
        <v>1.8</v>
      </c>
      <c r="AA17" s="27">
        <v>2</v>
      </c>
      <c r="AB17" s="27">
        <v>2</v>
      </c>
      <c r="AC17" s="27">
        <v>2</v>
      </c>
      <c r="AD17" s="27">
        <v>1</v>
      </c>
      <c r="AE17" s="27">
        <v>2</v>
      </c>
      <c r="AF17" s="27">
        <v>1</v>
      </c>
      <c r="AG17" s="27">
        <v>2</v>
      </c>
      <c r="AH17" s="27"/>
      <c r="AI17" s="27"/>
      <c r="AJ17" s="27"/>
      <c r="AK17" s="27">
        <f>+SUM(D17:AJ17)</f>
        <v>46.399999999999991</v>
      </c>
      <c r="AL17" s="27"/>
      <c r="AM17" s="27">
        <v>13.5</v>
      </c>
      <c r="AN17" s="39">
        <v>19.670000000000002</v>
      </c>
      <c r="AO17" s="27">
        <v>14</v>
      </c>
      <c r="AP17" s="3">
        <v>7.2</v>
      </c>
      <c r="AQ17" s="3">
        <v>14</v>
      </c>
      <c r="AR17" s="30">
        <v>14</v>
      </c>
      <c r="AS17" s="6">
        <v>5.63</v>
      </c>
      <c r="AT17" s="3">
        <v>3</v>
      </c>
      <c r="AU17" s="3">
        <v>5</v>
      </c>
      <c r="AV17" s="3">
        <v>9</v>
      </c>
      <c r="AW17" s="3">
        <v>3.5</v>
      </c>
      <c r="AX17" s="3">
        <v>1.67</v>
      </c>
      <c r="AY17" s="3">
        <v>3</v>
      </c>
      <c r="AZ17" s="3">
        <v>2</v>
      </c>
      <c r="BA17" s="3">
        <v>3</v>
      </c>
      <c r="BB17" s="3">
        <v>3</v>
      </c>
      <c r="BC17" s="3">
        <v>4</v>
      </c>
      <c r="BD17" s="3">
        <v>0</v>
      </c>
      <c r="BE17" s="3">
        <v>6</v>
      </c>
      <c r="BF17" s="3">
        <v>5</v>
      </c>
      <c r="BG17" s="3">
        <v>6</v>
      </c>
      <c r="BH17" s="3">
        <v>4</v>
      </c>
      <c r="BI17" s="3">
        <v>3</v>
      </c>
      <c r="BJ17" s="3">
        <v>7.75</v>
      </c>
      <c r="BK17" s="3">
        <v>2</v>
      </c>
      <c r="BL17" s="3">
        <v>2</v>
      </c>
      <c r="BM17" s="3">
        <v>6</v>
      </c>
      <c r="BN17" s="3">
        <v>5</v>
      </c>
      <c r="BO17" s="3">
        <v>1</v>
      </c>
      <c r="BP17" s="3">
        <v>2</v>
      </c>
      <c r="BQ17" s="3">
        <v>5.67</v>
      </c>
      <c r="BR17" s="30">
        <v>9</v>
      </c>
      <c r="BS17" s="30"/>
      <c r="BT17" s="31">
        <f>SUM(AM17:BS17)</f>
        <v>189.59</v>
      </c>
      <c r="BU17" s="6">
        <v>9</v>
      </c>
      <c r="BV17" s="3">
        <v>10</v>
      </c>
      <c r="BW17" s="3">
        <v>10</v>
      </c>
      <c r="BX17" s="3">
        <v>10</v>
      </c>
      <c r="BY17" s="3">
        <v>10</v>
      </c>
      <c r="BZ17" s="3">
        <v>10</v>
      </c>
      <c r="CA17" s="3">
        <v>10</v>
      </c>
      <c r="CB17" s="3">
        <v>10</v>
      </c>
      <c r="CC17" s="3">
        <v>9.5</v>
      </c>
      <c r="CD17" s="3">
        <v>10</v>
      </c>
      <c r="CE17" s="3">
        <v>0</v>
      </c>
      <c r="CF17" s="3">
        <v>10</v>
      </c>
      <c r="CG17" s="3">
        <f>+MIN(BU17:CF17)</f>
        <v>0</v>
      </c>
      <c r="CH17" s="35">
        <f>SMALL(BU17:CF17,2)</f>
        <v>9</v>
      </c>
      <c r="CI17" s="31">
        <f>+IF(COUNT(BU17:CF17)&gt;2,SUM(BU17:CF17)-CG17-CH17,SUM(BU17:CF17))</f>
        <v>99.5</v>
      </c>
      <c r="CJ17" s="6">
        <f>76+10</f>
        <v>86</v>
      </c>
      <c r="CK17" s="3">
        <v>78</v>
      </c>
      <c r="CL17" s="3">
        <v>63</v>
      </c>
      <c r="CM17" s="3"/>
      <c r="CN17" s="30">
        <v>1</v>
      </c>
      <c r="CO17" s="112">
        <f>AK17+BT17+CI17+CJ17+CK17*1.25+CL17+CM17+CN17+(0.5*CM17-MIN(CJ17,CK17,CL17,0.5*CM17))</f>
        <v>582.99</v>
      </c>
      <c r="CP17" s="112">
        <f>CO17/($CO$27)*100</f>
        <v>73.517023959646906</v>
      </c>
      <c r="CQ17" s="114" t="str">
        <f>+B17</f>
        <v>Bryan</v>
      </c>
      <c r="CR17" s="54"/>
      <c r="CS17" s="3">
        <f>(CO17+CM17*0.5-MIN(CJ17,CK17,CL17,CM17*0.5))/10</f>
        <v>58.298999999999999</v>
      </c>
      <c r="CT17" s="6">
        <f>IF(0.5*(CT$3*10-$CO17)&lt;$CX17,CT$3*10-$CO17,((CT$3*10-$CO17+$CX17)*2/3))</f>
        <v>253.34</v>
      </c>
      <c r="CU17" s="3">
        <f>IF(0.5*(CU$3*10-$CO17)&lt;$CX17,CU$3*10-$CO17,((CU$3*10-$CO17+$CX17)*2/3))</f>
        <v>186.67333333333332</v>
      </c>
      <c r="CV17" s="3">
        <f>IF(0.5*(CV$3*10-$CO17)&lt;$CX17,CV$3*10-$CO17,((CV$3*10-$CO17+$CX17)*2/3))</f>
        <v>117.00999999999999</v>
      </c>
      <c r="CW17" s="3">
        <f>IF(0.5*(CW$3*10-$CO17)&lt;$CX17,CW$3*10-$CO17,((CW$3*10-$CO17+$CX17)*2/3))</f>
        <v>17.009999999999991</v>
      </c>
      <c r="CX17" s="3">
        <f>+MIN(CJ17/$CJ$27*100,CK17,CL17)</f>
        <v>63</v>
      </c>
      <c r="CY17" s="41"/>
      <c r="CZ17" s="3"/>
    </row>
    <row r="18" spans="1:104" s="33" customFormat="1" ht="12.75" customHeight="1" x14ac:dyDescent="0.2">
      <c r="A18" s="28"/>
      <c r="B18" s="62" t="s">
        <v>55</v>
      </c>
      <c r="C18" s="34"/>
      <c r="D18" s="60"/>
      <c r="E18" s="27">
        <v>2</v>
      </c>
      <c r="F18" s="27">
        <v>1</v>
      </c>
      <c r="G18" s="27">
        <v>2</v>
      </c>
      <c r="H18" s="27">
        <v>2</v>
      </c>
      <c r="I18" s="27"/>
      <c r="J18" s="27"/>
      <c r="K18" s="27">
        <v>0</v>
      </c>
      <c r="L18" s="27">
        <v>2</v>
      </c>
      <c r="M18" s="27">
        <v>1.8</v>
      </c>
      <c r="N18" s="27"/>
      <c r="O18" s="27"/>
      <c r="P18" s="27"/>
      <c r="Q18" s="27">
        <v>1.8</v>
      </c>
      <c r="R18" s="27">
        <v>1</v>
      </c>
      <c r="S18" s="27">
        <v>1</v>
      </c>
      <c r="T18" s="27"/>
      <c r="U18" s="27"/>
      <c r="V18" s="27"/>
      <c r="W18" s="27">
        <v>2</v>
      </c>
      <c r="X18" s="27">
        <v>2</v>
      </c>
      <c r="Y18" s="3">
        <v>2</v>
      </c>
      <c r="Z18" s="27">
        <v>1.5</v>
      </c>
      <c r="AA18" s="27"/>
      <c r="AB18" s="27">
        <v>2</v>
      </c>
      <c r="AC18" s="27"/>
      <c r="AD18" s="27"/>
      <c r="AE18" s="27"/>
      <c r="AF18" s="27"/>
      <c r="AG18" s="27"/>
      <c r="AH18" s="27"/>
      <c r="AI18" s="27"/>
      <c r="AJ18" s="27"/>
      <c r="AK18" s="27">
        <f>+SUM(D18:AJ18)</f>
        <v>24.1</v>
      </c>
      <c r="AL18" s="27"/>
      <c r="AM18" s="27">
        <v>15</v>
      </c>
      <c r="AN18" s="27">
        <v>18.760000000000002</v>
      </c>
      <c r="AO18" s="39">
        <v>15</v>
      </c>
      <c r="AP18" s="3">
        <v>2</v>
      </c>
      <c r="AQ18" s="3">
        <v>9.19</v>
      </c>
      <c r="AR18" s="30">
        <v>11.44</v>
      </c>
      <c r="AS18" s="3">
        <v>1.63</v>
      </c>
      <c r="AT18" s="6">
        <v>11.17</v>
      </c>
      <c r="AU18" s="3">
        <v>10</v>
      </c>
      <c r="AV18" s="3">
        <v>5.75</v>
      </c>
      <c r="AW18" s="3">
        <v>2.0099999999999998</v>
      </c>
      <c r="AX18" s="3">
        <v>4.5999999999999996</v>
      </c>
      <c r="AY18" s="3">
        <v>8</v>
      </c>
      <c r="AZ18" s="3">
        <v>1</v>
      </c>
      <c r="BA18" s="3">
        <v>3</v>
      </c>
      <c r="BB18" s="39">
        <v>3</v>
      </c>
      <c r="BC18" s="3">
        <v>5.5</v>
      </c>
      <c r="BD18" s="3">
        <v>1.5</v>
      </c>
      <c r="BE18" s="3">
        <v>7</v>
      </c>
      <c r="BF18" s="3">
        <v>6</v>
      </c>
      <c r="BG18" s="27">
        <v>0</v>
      </c>
      <c r="BH18" s="3">
        <v>5.5</v>
      </c>
      <c r="BI18" s="3">
        <v>6</v>
      </c>
      <c r="BJ18" s="3">
        <v>12.67</v>
      </c>
      <c r="BK18" s="3">
        <v>5.89</v>
      </c>
      <c r="BL18" s="3">
        <v>10.5</v>
      </c>
      <c r="BM18" s="3">
        <v>6.38</v>
      </c>
      <c r="BN18" s="3">
        <v>0</v>
      </c>
      <c r="BO18" s="3">
        <v>2</v>
      </c>
      <c r="BP18" s="3">
        <v>5.5</v>
      </c>
      <c r="BQ18" s="3">
        <v>0</v>
      </c>
      <c r="BR18" s="30">
        <v>10</v>
      </c>
      <c r="BS18" s="30"/>
      <c r="BT18" s="31">
        <f>SUM(AM18:BS18)</f>
        <v>205.98999999999998</v>
      </c>
      <c r="BU18" s="6">
        <v>9.5</v>
      </c>
      <c r="BV18" s="3">
        <v>10</v>
      </c>
      <c r="BW18" s="3">
        <v>0</v>
      </c>
      <c r="BX18" s="3">
        <v>10</v>
      </c>
      <c r="BY18" s="3">
        <v>0</v>
      </c>
      <c r="BZ18" s="3">
        <v>10</v>
      </c>
      <c r="CA18" s="3">
        <v>10</v>
      </c>
      <c r="CB18" s="3">
        <v>10</v>
      </c>
      <c r="CC18" s="3">
        <v>0</v>
      </c>
      <c r="CD18" s="3">
        <v>10</v>
      </c>
      <c r="CE18" s="3">
        <v>0</v>
      </c>
      <c r="CF18" s="3">
        <v>0</v>
      </c>
      <c r="CG18" s="3">
        <f>+MIN(BU18:CF18)</f>
        <v>0</v>
      </c>
      <c r="CH18" s="35">
        <f>SMALL(BU18:CF18,2)</f>
        <v>0</v>
      </c>
      <c r="CI18" s="31">
        <f>+IF(COUNT(BU18:CF18)&gt;2,SUM(BU18:CF18)-CG18-CH18,SUM(BU18:CF18))</f>
        <v>69.5</v>
      </c>
      <c r="CJ18" s="6">
        <f>92+9</f>
        <v>101</v>
      </c>
      <c r="CK18" s="3">
        <v>69</v>
      </c>
      <c r="CL18" s="3">
        <v>83</v>
      </c>
      <c r="CM18" s="3"/>
      <c r="CN18" s="30"/>
      <c r="CO18" s="112">
        <f>AK18+BT18+CI18+CJ18+CK18*1.25+CL18+CM18+CN18+(0.5*CM18-MIN(CJ18,CK18,CL18,0.5*CM18))</f>
        <v>569.83999999999992</v>
      </c>
      <c r="CP18" s="112">
        <f>CO18/($CO$27)*100</f>
        <v>71.858764186633024</v>
      </c>
      <c r="CQ18" s="113" t="str">
        <f>+B18</f>
        <v>Shark</v>
      </c>
      <c r="CR18" s="54"/>
      <c r="CS18" s="3">
        <f>(CO18+CM18*0.5-MIN(CJ18,CK18,CL18,CM18*0.5))/10</f>
        <v>56.983999999999995</v>
      </c>
      <c r="CT18" s="6">
        <f>IF(0.5*(CT$3*10-$CO18)&lt;$CX18,CT$3*10-$CO18,((CT$3*10-$CO18+$CX18)*2/3))</f>
        <v>266.10666666666674</v>
      </c>
      <c r="CU18" s="3">
        <f>IF(0.5*(CU$3*10-$CO18)&lt;$CX18,CU$3*10-$CO18,((CU$3*10-$CO18+$CX18)*2/3))</f>
        <v>199.44000000000005</v>
      </c>
      <c r="CV18" s="3">
        <f>IF(0.5*(CV$3*10-$CO18)&lt;$CX18,CV$3*10-$CO18,((CV$3*10-$CO18+$CX18)*2/3))</f>
        <v>130.16000000000008</v>
      </c>
      <c r="CW18" s="3">
        <f>IF(0.5*(CW$3*10-$CO18)&lt;$CX18,CW$3*10-$CO18,((CW$3*10-$CO18+$CX18)*2/3))</f>
        <v>30.160000000000082</v>
      </c>
      <c r="CX18" s="3">
        <f>+MIN(CJ18/$CJ$27*100,CK18,CL18)</f>
        <v>69</v>
      </c>
      <c r="CY18" s="6"/>
      <c r="CZ18" s="3"/>
    </row>
    <row r="19" spans="1:104" s="33" customFormat="1" ht="12.75" customHeight="1" x14ac:dyDescent="0.2">
      <c r="A19" s="86"/>
      <c r="B19" s="40" t="s">
        <v>56</v>
      </c>
      <c r="C19" s="34"/>
      <c r="D19" s="60">
        <v>1</v>
      </c>
      <c r="E19" s="27">
        <v>1.5</v>
      </c>
      <c r="F19" s="27">
        <v>1</v>
      </c>
      <c r="G19" s="27">
        <v>2</v>
      </c>
      <c r="H19" s="27">
        <v>2</v>
      </c>
      <c r="I19" s="27">
        <v>1</v>
      </c>
      <c r="J19" s="27">
        <v>1.5</v>
      </c>
      <c r="K19" s="27">
        <v>1</v>
      </c>
      <c r="L19" s="27">
        <v>2</v>
      </c>
      <c r="M19" s="27">
        <v>2</v>
      </c>
      <c r="N19" s="27">
        <v>1</v>
      </c>
      <c r="O19" s="27">
        <v>1</v>
      </c>
      <c r="P19" s="27"/>
      <c r="Q19" s="27">
        <v>1.6</v>
      </c>
      <c r="R19" s="27"/>
      <c r="S19" s="27">
        <v>2</v>
      </c>
      <c r="T19" s="27"/>
      <c r="U19" s="27"/>
      <c r="V19" s="27"/>
      <c r="W19" s="27">
        <v>1.8</v>
      </c>
      <c r="X19" s="27">
        <v>2</v>
      </c>
      <c r="Y19" s="3">
        <v>2</v>
      </c>
      <c r="Z19" s="27">
        <v>1</v>
      </c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3">
        <f>+SUM(D19:AJ19)</f>
        <v>27.400000000000002</v>
      </c>
      <c r="AL19" s="27"/>
      <c r="AM19" s="27">
        <v>18</v>
      </c>
      <c r="AN19" s="27">
        <v>26</v>
      </c>
      <c r="AO19" s="39">
        <v>15.88</v>
      </c>
      <c r="AP19" s="3">
        <v>10</v>
      </c>
      <c r="AQ19" s="3">
        <v>14</v>
      </c>
      <c r="AR19" s="30">
        <v>14</v>
      </c>
      <c r="AS19" s="3">
        <v>10</v>
      </c>
      <c r="AT19" s="6">
        <v>14</v>
      </c>
      <c r="AU19" s="3">
        <v>10.5</v>
      </c>
      <c r="AV19" s="3">
        <v>9</v>
      </c>
      <c r="AW19" s="3">
        <v>7.25</v>
      </c>
      <c r="AX19" s="3">
        <v>4.79</v>
      </c>
      <c r="AY19" s="3">
        <v>9.3800000000000008</v>
      </c>
      <c r="AZ19" s="3">
        <v>2</v>
      </c>
      <c r="BA19" s="38">
        <v>3</v>
      </c>
      <c r="BB19" s="39">
        <v>3</v>
      </c>
      <c r="BC19" s="38">
        <v>6.75</v>
      </c>
      <c r="BD19" s="3">
        <v>1</v>
      </c>
      <c r="BE19" s="38">
        <v>8</v>
      </c>
      <c r="BF19" s="3">
        <v>6</v>
      </c>
      <c r="BG19" s="27">
        <v>3</v>
      </c>
      <c r="BH19" s="3">
        <v>8</v>
      </c>
      <c r="BI19" s="3">
        <v>1</v>
      </c>
      <c r="BJ19" s="30">
        <v>12</v>
      </c>
      <c r="BK19" s="30">
        <v>1.18</v>
      </c>
      <c r="BL19" s="30">
        <v>15</v>
      </c>
      <c r="BM19" s="30">
        <v>7.5</v>
      </c>
      <c r="BN19" s="30">
        <v>4</v>
      </c>
      <c r="BO19" s="30">
        <v>4.0999999999999996</v>
      </c>
      <c r="BP19" s="30">
        <v>4</v>
      </c>
      <c r="BQ19" s="30">
        <v>0</v>
      </c>
      <c r="BR19" s="30">
        <v>0</v>
      </c>
      <c r="BS19" s="30"/>
      <c r="BT19" s="31">
        <f>SUM(AM19:BS19)</f>
        <v>252.32999999999998</v>
      </c>
      <c r="BU19" s="6">
        <v>7</v>
      </c>
      <c r="BV19" s="3">
        <v>10</v>
      </c>
      <c r="BW19" s="3">
        <v>9</v>
      </c>
      <c r="BX19" s="3">
        <v>0</v>
      </c>
      <c r="BY19" s="3">
        <v>0</v>
      </c>
      <c r="BZ19" s="3">
        <v>10</v>
      </c>
      <c r="CA19" s="3">
        <v>10</v>
      </c>
      <c r="CB19" s="3">
        <v>0</v>
      </c>
      <c r="CC19" s="3">
        <v>10</v>
      </c>
      <c r="CD19" s="3">
        <v>0</v>
      </c>
      <c r="CE19" s="3">
        <v>0</v>
      </c>
      <c r="CF19" s="3">
        <v>10</v>
      </c>
      <c r="CG19" s="3">
        <f>+MIN(BU19:CF19)</f>
        <v>0</v>
      </c>
      <c r="CH19" s="35">
        <f>SMALL(BU19:CF19,2)</f>
        <v>0</v>
      </c>
      <c r="CI19" s="31">
        <f>+IF(COUNT(BU19:CF19)&gt;2,SUM(BU19:CF19)-CG19-CH19,SUM(BU19:CF19))</f>
        <v>66</v>
      </c>
      <c r="CJ19" s="6">
        <f>91+10</f>
        <v>101</v>
      </c>
      <c r="CK19" s="6">
        <v>37</v>
      </c>
      <c r="CL19" s="6">
        <v>70</v>
      </c>
      <c r="CM19" s="6"/>
      <c r="CN19" s="30"/>
      <c r="CO19" s="112">
        <f>AK19+BT19+CI19+CJ19+CK19*1.25+CL19+CM19+CN19+(0.5*CM19-MIN(CJ19,CK19,CL19,0.5*CM19))</f>
        <v>562.98</v>
      </c>
      <c r="CP19" s="112">
        <f>CO19/($CO$27)*100</f>
        <v>70.9936948297604</v>
      </c>
      <c r="CQ19" s="113" t="str">
        <f>+B19</f>
        <v>2337707</v>
      </c>
      <c r="CR19" s="32"/>
      <c r="CS19" s="3">
        <f>(CO19+CM19*0.5-MIN(CJ19,CK19,CL19,CM19*0.5))/10</f>
        <v>56.298000000000002</v>
      </c>
      <c r="CT19" s="6">
        <f>IF(0.5*(CT$3*10-$CO19)&lt;$CX19,CT$3*10-$CO19,((CT$3*10-$CO19+$CX19)*2/3))</f>
        <v>249.34666666666666</v>
      </c>
      <c r="CU19" s="3">
        <f>IF(0.5*(CU$3*10-$CO19)&lt;$CX19,CU$3*10-$CO19,((CU$3*10-$CO19+$CX19)*2/3))</f>
        <v>182.67999999999998</v>
      </c>
      <c r="CV19" s="3">
        <f>IF(0.5*(CV$3*10-$CO19)&lt;$CX19,CV$3*10-$CO19,((CV$3*10-$CO19+$CX19)*2/3))</f>
        <v>116.01333333333332</v>
      </c>
      <c r="CW19" s="3">
        <f>IF(0.5*(CW$3*10-$CO19)&lt;$CX19,CW$3*10-$CO19,((CW$3*10-$CO19+$CX19)*2/3))</f>
        <v>37.019999999999982</v>
      </c>
      <c r="CX19" s="3">
        <f>+MIN(CJ19/$CJ$27*100,CK19,CL19)</f>
        <v>37</v>
      </c>
      <c r="CY19" s="29"/>
      <c r="CZ19" s="3"/>
    </row>
    <row r="20" spans="1:104" s="33" customFormat="1" ht="12.75" customHeight="1" x14ac:dyDescent="0.2">
      <c r="A20" s="86"/>
      <c r="B20" s="86" t="s">
        <v>47</v>
      </c>
      <c r="C20" s="34"/>
      <c r="D20" s="60"/>
      <c r="E20" s="27">
        <v>2</v>
      </c>
      <c r="F20" s="27">
        <v>0.5</v>
      </c>
      <c r="G20" s="27">
        <v>2</v>
      </c>
      <c r="H20" s="27"/>
      <c r="I20" s="27"/>
      <c r="J20" s="27"/>
      <c r="K20" s="27">
        <v>1</v>
      </c>
      <c r="L20" s="27">
        <v>2</v>
      </c>
      <c r="M20" s="27">
        <v>1.8</v>
      </c>
      <c r="N20" s="27">
        <v>1</v>
      </c>
      <c r="O20" s="27">
        <v>1</v>
      </c>
      <c r="P20" s="27">
        <v>1.8</v>
      </c>
      <c r="Q20" s="27">
        <v>2</v>
      </c>
      <c r="R20" s="27"/>
      <c r="S20" s="27"/>
      <c r="T20" s="27">
        <v>1.8</v>
      </c>
      <c r="U20" s="27">
        <v>1</v>
      </c>
      <c r="V20" s="27">
        <v>2</v>
      </c>
      <c r="W20" s="27">
        <v>2</v>
      </c>
      <c r="X20" s="27"/>
      <c r="Y20" s="27">
        <v>2</v>
      </c>
      <c r="Z20" s="27">
        <v>2</v>
      </c>
      <c r="AA20" s="27">
        <v>2</v>
      </c>
      <c r="AB20" s="27">
        <v>2</v>
      </c>
      <c r="AC20" s="27">
        <v>2</v>
      </c>
      <c r="AD20" s="27">
        <v>1</v>
      </c>
      <c r="AE20" s="27">
        <v>2</v>
      </c>
      <c r="AF20" s="27">
        <v>1</v>
      </c>
      <c r="AG20" s="27">
        <v>2</v>
      </c>
      <c r="AH20" s="27"/>
      <c r="AI20" s="27"/>
      <c r="AJ20" s="27"/>
      <c r="AK20" s="27">
        <f>+SUM(D20:AJ20)</f>
        <v>37.900000000000006</v>
      </c>
      <c r="AL20" s="27"/>
      <c r="AM20" s="27">
        <v>8.25</v>
      </c>
      <c r="AN20" s="87">
        <v>18.670000000000002</v>
      </c>
      <c r="AO20" s="27">
        <v>15.5</v>
      </c>
      <c r="AP20" s="3">
        <v>8.8000000000000007</v>
      </c>
      <c r="AQ20" s="3">
        <v>13.5</v>
      </c>
      <c r="AR20" s="30">
        <v>11.5</v>
      </c>
      <c r="AS20" s="3">
        <v>3.84</v>
      </c>
      <c r="AT20" s="6">
        <v>11</v>
      </c>
      <c r="AU20" s="3">
        <v>11.25</v>
      </c>
      <c r="AV20" s="3">
        <v>9.42</v>
      </c>
      <c r="AW20" s="3">
        <v>7.25</v>
      </c>
      <c r="AX20" s="3">
        <v>6.87</v>
      </c>
      <c r="AY20" s="3">
        <v>7.5</v>
      </c>
      <c r="AZ20" s="3">
        <v>2</v>
      </c>
      <c r="BA20" s="3">
        <v>2.5</v>
      </c>
      <c r="BB20" s="3">
        <v>2.75</v>
      </c>
      <c r="BC20" s="3">
        <v>7.79</v>
      </c>
      <c r="BD20" s="3">
        <v>2</v>
      </c>
      <c r="BE20" s="3">
        <v>8</v>
      </c>
      <c r="BF20" s="3">
        <v>7</v>
      </c>
      <c r="BG20" s="3">
        <v>14</v>
      </c>
      <c r="BH20" s="3">
        <v>7.25</v>
      </c>
      <c r="BI20" s="3">
        <v>6.75</v>
      </c>
      <c r="BJ20" s="30">
        <v>12.17</v>
      </c>
      <c r="BK20" s="30">
        <v>7</v>
      </c>
      <c r="BL20" s="30">
        <v>15</v>
      </c>
      <c r="BM20" s="30">
        <v>9.5</v>
      </c>
      <c r="BN20" s="30">
        <v>5</v>
      </c>
      <c r="BO20" s="30">
        <v>7</v>
      </c>
      <c r="BP20" s="30">
        <v>9</v>
      </c>
      <c r="BQ20" s="30">
        <v>12</v>
      </c>
      <c r="BR20" s="30">
        <v>11</v>
      </c>
      <c r="BS20" s="30"/>
      <c r="BT20" s="31">
        <f>SUM(AM20:BS20)</f>
        <v>281.06</v>
      </c>
      <c r="BU20" s="6">
        <v>0</v>
      </c>
      <c r="BV20" s="3">
        <v>10</v>
      </c>
      <c r="BW20" s="3">
        <v>0</v>
      </c>
      <c r="BX20" s="3">
        <v>10</v>
      </c>
      <c r="BY20" s="3">
        <v>9.8000000000000007</v>
      </c>
      <c r="BZ20" s="3">
        <v>9</v>
      </c>
      <c r="CA20" s="3">
        <v>10</v>
      </c>
      <c r="CB20" s="3">
        <v>10</v>
      </c>
      <c r="CC20" s="3">
        <v>9.5</v>
      </c>
      <c r="CD20" s="3">
        <v>10</v>
      </c>
      <c r="CE20" s="3">
        <v>0</v>
      </c>
      <c r="CF20" s="3">
        <v>0</v>
      </c>
      <c r="CG20" s="3">
        <f>+MIN(BU20:CF20)</f>
        <v>0</v>
      </c>
      <c r="CH20" s="35">
        <f>SMALL(BU20:CF20,2)</f>
        <v>0</v>
      </c>
      <c r="CI20" s="31">
        <f>+IF(COUNT(BU20:CF20)&gt;2,SUM(BU20:CF20)-CG20-CH20,SUM(BU20:CF20))</f>
        <v>78.3</v>
      </c>
      <c r="CJ20" s="6">
        <f>47+5</f>
        <v>52</v>
      </c>
      <c r="CK20" s="6">
        <v>36</v>
      </c>
      <c r="CL20" s="6">
        <v>65</v>
      </c>
      <c r="CM20" s="6"/>
      <c r="CN20" s="30"/>
      <c r="CO20" s="112">
        <f>AK20+BT20+CI20+CJ20+CK20*1.25+CL20+CM20+CN20+(0.5*CM20-MIN(CJ20,CK20,CL20,0.5*CM20))</f>
        <v>559.26</v>
      </c>
      <c r="CP20" s="112">
        <f>CO20/($CO$27)*100</f>
        <v>70.52459016393442</v>
      </c>
      <c r="CQ20" s="114" t="str">
        <f>+B20</f>
        <v>Toby</v>
      </c>
      <c r="CR20" s="32"/>
      <c r="CS20" s="3">
        <f>(CO20+CM20*0.5-MIN(CJ20,CK20,CL20,CM20*0.5))/10</f>
        <v>55.926000000000002</v>
      </c>
      <c r="CT20" s="3">
        <f>IF(0.5*(CT$3*10-$CO20)&lt;$CX20,CT$3*10-$CO20,((CT$3*10-$CO20+$CX20)*2/3))</f>
        <v>251.16</v>
      </c>
      <c r="CU20" s="3">
        <f>IF(0.5*(CU$3*10-$CO20)&lt;$CX20,CU$3*10-$CO20,((CU$3*10-$CO20+$CX20)*2/3))</f>
        <v>184.49333333333334</v>
      </c>
      <c r="CV20" s="3">
        <f>IF(0.5*(CV$3*10-$CO20)&lt;$CX20,CV$3*10-$CO20,((CV$3*10-$CO20+$CX20)*2/3))</f>
        <v>117.82666666666667</v>
      </c>
      <c r="CW20" s="69">
        <f>IF(0.5*(CW$3*10-$CO20)&lt;$CX20,CW$3*10-$CO20,((CW$3*10-$CO20+$CX20)*2/3))</f>
        <v>40.740000000000009</v>
      </c>
      <c r="CX20" s="70">
        <f>+MIN(CJ20/$CJ$27*100,CK20,CL20)</f>
        <v>36</v>
      </c>
      <c r="CY20" s="29"/>
      <c r="CZ20" s="3"/>
    </row>
    <row r="21" spans="1:104" s="33" customFormat="1" ht="12.75" customHeight="1" x14ac:dyDescent="0.2">
      <c r="A21" s="86"/>
      <c r="B21" s="40" t="s">
        <v>39</v>
      </c>
      <c r="C21" s="34"/>
      <c r="D21" s="60"/>
      <c r="E21" s="27"/>
      <c r="F21" s="27"/>
      <c r="G21" s="27">
        <v>1</v>
      </c>
      <c r="H21" s="27"/>
      <c r="I21" s="27"/>
      <c r="J21" s="27"/>
      <c r="K21" s="27"/>
      <c r="L21" s="27"/>
      <c r="M21" s="27"/>
      <c r="N21" s="27">
        <v>1</v>
      </c>
      <c r="O21" s="27">
        <v>1</v>
      </c>
      <c r="P21" s="27">
        <v>2</v>
      </c>
      <c r="Q21" s="27">
        <v>1.6</v>
      </c>
      <c r="R21" s="27"/>
      <c r="S21" s="27"/>
      <c r="T21" s="27"/>
      <c r="U21" s="27">
        <v>1</v>
      </c>
      <c r="V21" s="27"/>
      <c r="W21" s="27">
        <v>2</v>
      </c>
      <c r="X21" s="27">
        <v>1.7</v>
      </c>
      <c r="Y21" s="3"/>
      <c r="Z21" s="27"/>
      <c r="AA21" s="27">
        <v>2</v>
      </c>
      <c r="AB21" s="27">
        <v>2</v>
      </c>
      <c r="AC21" s="27">
        <v>2</v>
      </c>
      <c r="AD21" s="27"/>
      <c r="AE21" s="27">
        <v>2</v>
      </c>
      <c r="AF21" s="27">
        <v>1</v>
      </c>
      <c r="AG21" s="27">
        <v>2</v>
      </c>
      <c r="AH21" s="27"/>
      <c r="AI21" s="27"/>
      <c r="AJ21" s="27"/>
      <c r="AK21" s="27">
        <f>+SUM(D21:AJ21)</f>
        <v>22.299999999999997</v>
      </c>
      <c r="AL21" s="27"/>
      <c r="AM21" s="27">
        <v>12.67</v>
      </c>
      <c r="AN21" s="39">
        <v>13.68</v>
      </c>
      <c r="AO21" s="3">
        <v>8.15</v>
      </c>
      <c r="AP21" s="3">
        <v>0.6</v>
      </c>
      <c r="AQ21" s="3">
        <v>3.44</v>
      </c>
      <c r="AR21" s="100">
        <v>14</v>
      </c>
      <c r="AS21" s="3">
        <v>1.03</v>
      </c>
      <c r="AT21" s="6">
        <v>4.5</v>
      </c>
      <c r="AU21" s="3">
        <v>5.25</v>
      </c>
      <c r="AV21" s="3">
        <v>10</v>
      </c>
      <c r="AW21" s="3">
        <v>1.38</v>
      </c>
      <c r="AX21" s="3">
        <v>7.97</v>
      </c>
      <c r="AY21" s="3">
        <v>5.5</v>
      </c>
      <c r="AZ21" s="3">
        <v>3</v>
      </c>
      <c r="BA21" s="3">
        <v>2</v>
      </c>
      <c r="BB21" s="39">
        <v>2</v>
      </c>
      <c r="BC21" s="3">
        <v>2.25</v>
      </c>
      <c r="BD21" s="3">
        <v>1</v>
      </c>
      <c r="BE21" s="3">
        <v>8</v>
      </c>
      <c r="BF21" s="27">
        <v>7</v>
      </c>
      <c r="BG21" s="27">
        <v>14</v>
      </c>
      <c r="BH21" s="3">
        <v>6</v>
      </c>
      <c r="BI21" s="3">
        <v>9</v>
      </c>
      <c r="BJ21" s="30">
        <v>13.5</v>
      </c>
      <c r="BK21" s="30">
        <v>4.67</v>
      </c>
      <c r="BL21" s="30">
        <v>13.5</v>
      </c>
      <c r="BM21" s="30">
        <v>2.25</v>
      </c>
      <c r="BN21" s="30">
        <v>3</v>
      </c>
      <c r="BO21" s="30">
        <v>3.1</v>
      </c>
      <c r="BP21" s="30">
        <v>11</v>
      </c>
      <c r="BQ21" s="30">
        <v>6.67</v>
      </c>
      <c r="BR21" s="30">
        <v>11</v>
      </c>
      <c r="BS21" s="30"/>
      <c r="BT21" s="31">
        <f>SUM(AM21:BS21)</f>
        <v>211.10999999999996</v>
      </c>
      <c r="BU21" s="6">
        <v>7</v>
      </c>
      <c r="BV21" s="3">
        <v>10</v>
      </c>
      <c r="BW21" s="3">
        <v>9</v>
      </c>
      <c r="BX21" s="3">
        <v>10</v>
      </c>
      <c r="BY21" s="3">
        <v>0</v>
      </c>
      <c r="BZ21" s="3">
        <v>10</v>
      </c>
      <c r="CA21" s="3">
        <v>10</v>
      </c>
      <c r="CB21" s="3">
        <v>10</v>
      </c>
      <c r="CC21" s="3">
        <v>10</v>
      </c>
      <c r="CD21" s="3">
        <v>10</v>
      </c>
      <c r="CE21" s="3">
        <v>0</v>
      </c>
      <c r="CF21" s="3">
        <v>10</v>
      </c>
      <c r="CG21" s="3">
        <f>+MIN(BU21:CF21)</f>
        <v>0</v>
      </c>
      <c r="CH21" s="35">
        <f>SMALL(BU21:CF21,2)</f>
        <v>0</v>
      </c>
      <c r="CI21" s="31">
        <f>+IF(COUNT(BU21:CF21)&gt;2,SUM(BU21:CF21)-CG21-CH21,SUM(BU21:CF21))</f>
        <v>96</v>
      </c>
      <c r="CJ21" s="6">
        <v>28</v>
      </c>
      <c r="CK21" s="6">
        <v>37</v>
      </c>
      <c r="CL21" s="6">
        <v>32</v>
      </c>
      <c r="CM21" s="6"/>
      <c r="CN21" s="30"/>
      <c r="CO21" s="115">
        <f>AK21+BT21+CI21+CJ21+CK21*1.25+CL21+CM21+CN21+(0.5*CM21-MIN(CJ21,CK21,CL21,0.5*CM21))</f>
        <v>435.65999999999997</v>
      </c>
      <c r="CP21" s="115">
        <f>CO21/($CO$27)*100</f>
        <v>54.938209331651954</v>
      </c>
      <c r="CQ21" s="116" t="str">
        <f>+B21</f>
        <v>Zoe</v>
      </c>
      <c r="CR21" s="32"/>
      <c r="CS21" s="3">
        <f>(CO21+CM21*0.5-MIN(CJ21,CK21,CL21,CM21*0.5))/10</f>
        <v>43.565999999999995</v>
      </c>
      <c r="CT21" s="3">
        <f>IF(0.5*(CT$3*10-$CO21)&lt;$CX21,CT$3*10-$CO21,((CT$3*10-$CO21+$CX21)*2/3))</f>
        <v>328.22666666666669</v>
      </c>
      <c r="CU21" s="3">
        <f>IF(0.5*(CU$3*10-$CO21)&lt;$CX21,CU$3*10-$CO21,((CU$3*10-$CO21+$CX21)*2/3))</f>
        <v>261.56</v>
      </c>
      <c r="CV21" s="3">
        <f>IF(0.5*(CV$3*10-$CO21)&lt;$CX21,CV$3*10-$CO21,((CV$3*10-$CO21+$CX21)*2/3))</f>
        <v>194.89333333333335</v>
      </c>
      <c r="CW21" s="69">
        <f>IF(0.5*(CW$3*10-$CO21)&lt;$CX21,CW$3*10-$CO21,((CW$3*10-$CO21+$CX21)*2/3))</f>
        <v>128.22666666666669</v>
      </c>
      <c r="CX21" s="70">
        <f>+MIN(CJ21/$CJ$27*100,CK21,CL21)</f>
        <v>28.000000000000004</v>
      </c>
      <c r="CY21" s="29"/>
      <c r="CZ21" s="3"/>
    </row>
    <row r="22" spans="1:104" s="33" customFormat="1" ht="12.75" customHeight="1" x14ac:dyDescent="0.2">
      <c r="A22" s="86"/>
      <c r="B22" s="40" t="s">
        <v>42</v>
      </c>
      <c r="C22" s="34"/>
      <c r="D22" s="60">
        <v>1</v>
      </c>
      <c r="E22" s="27"/>
      <c r="F22" s="27">
        <v>1</v>
      </c>
      <c r="G22" s="27">
        <v>2</v>
      </c>
      <c r="H22" s="27">
        <v>1</v>
      </c>
      <c r="I22" s="27">
        <v>1</v>
      </c>
      <c r="J22" s="27">
        <v>1.6</v>
      </c>
      <c r="K22" s="27">
        <v>1</v>
      </c>
      <c r="L22" s="27">
        <v>2</v>
      </c>
      <c r="M22" s="27">
        <v>1.6</v>
      </c>
      <c r="N22" s="27"/>
      <c r="O22" s="27"/>
      <c r="P22" s="27"/>
      <c r="Q22" s="27"/>
      <c r="R22" s="27"/>
      <c r="S22" s="27">
        <v>2</v>
      </c>
      <c r="T22" s="27">
        <v>2</v>
      </c>
      <c r="U22" s="27">
        <v>1</v>
      </c>
      <c r="V22" s="27"/>
      <c r="W22" s="27">
        <v>2</v>
      </c>
      <c r="X22" s="27"/>
      <c r="Y22" s="3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>
        <f>+SUM(D22:AJ22)</f>
        <v>19.2</v>
      </c>
      <c r="AL22" s="27"/>
      <c r="AM22" s="27">
        <v>14</v>
      </c>
      <c r="AN22" s="3">
        <v>27</v>
      </c>
      <c r="AO22" s="3">
        <v>16</v>
      </c>
      <c r="AP22" s="3">
        <v>10</v>
      </c>
      <c r="AQ22" s="27">
        <v>2</v>
      </c>
      <c r="AR22" s="101">
        <v>5</v>
      </c>
      <c r="AS22" s="3">
        <v>2.5</v>
      </c>
      <c r="AT22" s="6">
        <v>13.5</v>
      </c>
      <c r="AU22" s="3">
        <v>6</v>
      </c>
      <c r="AV22" s="3">
        <v>0.25</v>
      </c>
      <c r="AW22" s="3">
        <v>3</v>
      </c>
      <c r="AX22" s="3">
        <v>0.75</v>
      </c>
      <c r="AY22" s="39">
        <v>0</v>
      </c>
      <c r="AZ22" s="3">
        <v>2</v>
      </c>
      <c r="BA22" s="3">
        <v>3</v>
      </c>
      <c r="BB22" s="3">
        <v>3</v>
      </c>
      <c r="BC22" s="3">
        <v>4.25</v>
      </c>
      <c r="BD22" s="3">
        <v>2</v>
      </c>
      <c r="BE22" s="3">
        <v>6.5</v>
      </c>
      <c r="BF22" s="3">
        <v>7</v>
      </c>
      <c r="BG22" s="3">
        <v>6</v>
      </c>
      <c r="BH22" s="3">
        <v>2</v>
      </c>
      <c r="BI22" s="3">
        <v>0</v>
      </c>
      <c r="BJ22" s="30">
        <v>10.31</v>
      </c>
      <c r="BK22" s="30">
        <v>6.42</v>
      </c>
      <c r="BL22" s="30">
        <v>4</v>
      </c>
      <c r="BM22" s="30">
        <v>0.5</v>
      </c>
      <c r="BN22" s="30">
        <v>1.17</v>
      </c>
      <c r="BO22" s="30">
        <v>0.05</v>
      </c>
      <c r="BP22" s="30">
        <v>0</v>
      </c>
      <c r="BQ22" s="30">
        <v>0.33</v>
      </c>
      <c r="BR22" s="30">
        <v>0</v>
      </c>
      <c r="BS22" s="30"/>
      <c r="BT22" s="31">
        <f>SUM(AM22:BS22)</f>
        <v>158.53</v>
      </c>
      <c r="BU22" s="6">
        <v>9.5</v>
      </c>
      <c r="BV22" s="3">
        <v>10</v>
      </c>
      <c r="BW22" s="3">
        <v>10</v>
      </c>
      <c r="BX22" s="3">
        <v>10</v>
      </c>
      <c r="BY22" s="3">
        <v>0</v>
      </c>
      <c r="BZ22" s="3">
        <v>10</v>
      </c>
      <c r="CA22" s="3">
        <v>10</v>
      </c>
      <c r="CB22" s="3">
        <v>10</v>
      </c>
      <c r="CC22" s="3">
        <v>0</v>
      </c>
      <c r="CD22" s="3">
        <v>0</v>
      </c>
      <c r="CE22" s="3">
        <v>0</v>
      </c>
      <c r="CF22" s="3">
        <v>10</v>
      </c>
      <c r="CG22" s="3">
        <f>+MIN(BU22:CF22)</f>
        <v>0</v>
      </c>
      <c r="CH22" s="35">
        <f>SMALL(BU22:CF22,2)</f>
        <v>0</v>
      </c>
      <c r="CI22" s="31">
        <f>+IF(COUNT(BU22:CF22)&gt;2,SUM(BU22:CF22)-CG22-CH22,SUM(BU22:CF22))</f>
        <v>79.5</v>
      </c>
      <c r="CJ22" s="6">
        <f>54+3</f>
        <v>57</v>
      </c>
      <c r="CK22" s="6">
        <v>44</v>
      </c>
      <c r="CL22" s="6">
        <v>63</v>
      </c>
      <c r="CM22" s="6"/>
      <c r="CN22" s="30">
        <v>1</v>
      </c>
      <c r="CO22" s="115">
        <f>AK22+BT22+CI22+CJ22+CK22*1.25+CL22+CM22+CN22+(0.5*CM22-MIN(CJ22,CK22,CL22,0.5*CM22))</f>
        <v>433.23</v>
      </c>
      <c r="CP22" s="115">
        <f>CO22/($CO$27)*100</f>
        <v>54.631778058007576</v>
      </c>
      <c r="CQ22" s="116" t="str">
        <f>+B22</f>
        <v>Agent 42</v>
      </c>
      <c r="CR22" s="32"/>
      <c r="CS22" s="3">
        <f>(CO22+CM22*0.5-MIN(CJ22,CK22,CL22,CM22*0.5))/10</f>
        <v>43.323</v>
      </c>
      <c r="CT22" s="3">
        <f>IF(0.5*(CT$3*10-$CO22)&lt;$CX22,CT$3*10-$CO22,((CT$3*10-$CO22+$CX22)*2/3))</f>
        <v>340.51333333333332</v>
      </c>
      <c r="CU22" s="3">
        <f>IF(0.5*(CU$3*10-$CO22)&lt;$CX22,CU$3*10-$CO22,((CU$3*10-$CO22+$CX22)*2/3))</f>
        <v>273.84666666666664</v>
      </c>
      <c r="CV22" s="3">
        <f>IF(0.5*(CV$3*10-$CO22)&lt;$CX22,CV$3*10-$CO22,((CV$3*10-$CO22+$CX22)*2/3))</f>
        <v>207.17999999999998</v>
      </c>
      <c r="CW22" s="69">
        <f>IF(0.5*(CW$3*10-$CO22)&lt;$CX22,CW$3*10-$CO22,((CW$3*10-$CO22+$CX22)*2/3))</f>
        <v>140.51333333333332</v>
      </c>
      <c r="CX22" s="70">
        <f>+MIN(CJ22/$CJ$27*100,CK22,CL22)</f>
        <v>44</v>
      </c>
      <c r="CY22" s="29"/>
      <c r="CZ22" s="3"/>
    </row>
    <row r="23" spans="1:104" s="33" customFormat="1" ht="12.75" customHeight="1" x14ac:dyDescent="0.2">
      <c r="A23" s="3"/>
      <c r="B23" s="91"/>
      <c r="C23" s="71"/>
      <c r="D23" s="29"/>
      <c r="E23" s="3"/>
      <c r="F23" s="3"/>
      <c r="G23" s="3"/>
      <c r="H23" s="3"/>
      <c r="I23" s="3"/>
      <c r="J23" s="3"/>
      <c r="K23" s="3"/>
      <c r="L23" s="3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27">
        <f t="shared" ref="AK4:AK25" si="1">+SUM(D23:AJ23)</f>
        <v>0</v>
      </c>
      <c r="AL23" s="71"/>
      <c r="AM23" s="71"/>
      <c r="AN23" s="3"/>
      <c r="AO23" s="3"/>
      <c r="AP23" s="3"/>
      <c r="AQ23" s="3"/>
      <c r="AR23" s="30"/>
      <c r="AS23" s="3"/>
      <c r="AT23" s="6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1">
        <f t="shared" ref="BT20:BT25" si="2">SUM(AM23:BS23)</f>
        <v>0</v>
      </c>
      <c r="BU23" s="6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>
        <f t="shared" ref="CG4:CG25" si="3">+MIN(BU23:CF23)</f>
        <v>0</v>
      </c>
      <c r="CH23" s="35" t="e">
        <f t="shared" ref="CH4:CH25" si="4">SMALL(BU23:CF23,2)</f>
        <v>#NUM!</v>
      </c>
      <c r="CI23" s="31">
        <f t="shared" ref="CI4:CI27" si="5">+IF(COUNT(BU23:CF23)&gt;2,SUM(BU23:CF23)-CG23-CH23,SUM(BU23:CF23))</f>
        <v>0</v>
      </c>
      <c r="CJ23" s="6"/>
      <c r="CK23" s="6"/>
      <c r="CL23" s="6"/>
      <c r="CM23" s="6"/>
      <c r="CN23" s="30"/>
      <c r="CO23" s="31">
        <f t="shared" ref="CO5:CO25" si="6">AK23+BT23+CI23+CJ23+CK23*1.25+CL23+CM23+CN23+(0.5*CM23-MIN(CJ23,CK23,CL23,0.5*CM23))</f>
        <v>0</v>
      </c>
      <c r="CP23" s="31">
        <f t="shared" ref="CP20:CP25" si="7">CO23/($CO$27)*100</f>
        <v>0</v>
      </c>
      <c r="CQ23" s="41">
        <f t="shared" ref="CQ17:CQ25" si="8">+B23</f>
        <v>0</v>
      </c>
      <c r="CR23" s="32"/>
      <c r="CS23" s="3">
        <f t="shared" ref="CS17:CS27" si="9">(CO23+CM23*0.5-MIN(CJ23,CK23,CL23,CM23*0.5))/10</f>
        <v>0</v>
      </c>
      <c r="CT23" s="3">
        <f t="shared" ref="CT20:CW27" si="10">IF(0.5*(CT$3*10-$CO23)&lt;$CX23,CT$3*10-$CO23,((CT$3*10-$CO23+$CX23)*2/3))</f>
        <v>600</v>
      </c>
      <c r="CU23" s="3">
        <f t="shared" si="10"/>
        <v>533.33333333333337</v>
      </c>
      <c r="CV23" s="3">
        <f t="shared" si="10"/>
        <v>466.66666666666669</v>
      </c>
      <c r="CW23" s="30">
        <f t="shared" si="10"/>
        <v>400</v>
      </c>
      <c r="CX23" s="92">
        <f t="shared" ref="CX20:CX25" si="11">+MIN(CJ23/$CJ$27*100,CK23,CL23)</f>
        <v>0</v>
      </c>
      <c r="CY23" s="93"/>
      <c r="CZ23" s="3"/>
    </row>
    <row r="24" spans="1:104" s="33" customFormat="1" ht="12.75" customHeight="1" x14ac:dyDescent="0.2">
      <c r="A24" s="3"/>
      <c r="B24" s="71"/>
      <c r="C24" s="71"/>
      <c r="D24" s="29"/>
      <c r="E24" s="3"/>
      <c r="F24" s="3"/>
      <c r="G24" s="3"/>
      <c r="H24" s="3"/>
      <c r="I24" s="3"/>
      <c r="J24" s="3"/>
      <c r="K24" s="3"/>
      <c r="L24" s="3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27">
        <f t="shared" si="1"/>
        <v>0</v>
      </c>
      <c r="AL24" s="71"/>
      <c r="AM24" s="71"/>
      <c r="AN24" s="3"/>
      <c r="AO24" s="3"/>
      <c r="AP24" s="3"/>
      <c r="AQ24" s="3"/>
      <c r="AR24" s="30"/>
      <c r="AS24" s="3"/>
      <c r="AT24" s="6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1">
        <f t="shared" si="2"/>
        <v>0</v>
      </c>
      <c r="BU24" s="6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>
        <f t="shared" si="3"/>
        <v>0</v>
      </c>
      <c r="CH24" s="35" t="e">
        <f t="shared" si="4"/>
        <v>#NUM!</v>
      </c>
      <c r="CI24" s="31">
        <f t="shared" si="5"/>
        <v>0</v>
      </c>
      <c r="CJ24" s="6"/>
      <c r="CK24" s="6"/>
      <c r="CL24" s="6"/>
      <c r="CM24" s="6"/>
      <c r="CN24" s="30"/>
      <c r="CO24" s="31">
        <f t="shared" si="6"/>
        <v>0</v>
      </c>
      <c r="CP24" s="31">
        <f t="shared" si="7"/>
        <v>0</v>
      </c>
      <c r="CQ24" s="41">
        <f t="shared" si="8"/>
        <v>0</v>
      </c>
      <c r="CR24" s="32"/>
      <c r="CS24" s="3">
        <f t="shared" si="9"/>
        <v>0</v>
      </c>
      <c r="CT24" s="3">
        <f t="shared" si="10"/>
        <v>600</v>
      </c>
      <c r="CU24" s="3">
        <f t="shared" si="10"/>
        <v>533.33333333333337</v>
      </c>
      <c r="CV24" s="3">
        <f t="shared" si="10"/>
        <v>466.66666666666669</v>
      </c>
      <c r="CW24" s="30">
        <f t="shared" si="10"/>
        <v>400</v>
      </c>
      <c r="CX24" s="35">
        <f t="shared" si="11"/>
        <v>0</v>
      </c>
      <c r="CY24" s="41"/>
      <c r="CZ24" s="3"/>
    </row>
    <row r="25" spans="1:104" s="33" customFormat="1" ht="12.75" customHeight="1" x14ac:dyDescent="0.2">
      <c r="A25" s="3"/>
      <c r="B25" s="71"/>
      <c r="C25" s="71"/>
      <c r="D25" s="29"/>
      <c r="E25" s="3"/>
      <c r="F25" s="3"/>
      <c r="G25" s="3"/>
      <c r="H25" s="3"/>
      <c r="I25" s="3"/>
      <c r="J25" s="3"/>
      <c r="K25" s="3"/>
      <c r="L25" s="3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27">
        <f t="shared" si="1"/>
        <v>0</v>
      </c>
      <c r="AL25" s="71"/>
      <c r="AM25" s="71"/>
      <c r="AN25" s="3"/>
      <c r="AO25" s="3"/>
      <c r="AP25" s="3"/>
      <c r="AQ25" s="3"/>
      <c r="AR25" s="30"/>
      <c r="AS25" s="3"/>
      <c r="AT25" s="6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1">
        <f t="shared" si="2"/>
        <v>0</v>
      </c>
      <c r="BU25" s="6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>
        <f t="shared" si="3"/>
        <v>0</v>
      </c>
      <c r="CH25" s="35" t="e">
        <f t="shared" si="4"/>
        <v>#NUM!</v>
      </c>
      <c r="CI25" s="31">
        <f t="shared" si="5"/>
        <v>0</v>
      </c>
      <c r="CJ25" s="6"/>
      <c r="CK25" s="6"/>
      <c r="CL25" s="6"/>
      <c r="CM25" s="6"/>
      <c r="CN25" s="30"/>
      <c r="CO25" s="31">
        <f t="shared" si="6"/>
        <v>0</v>
      </c>
      <c r="CP25" s="31">
        <f t="shared" si="7"/>
        <v>0</v>
      </c>
      <c r="CQ25" s="41">
        <f t="shared" si="8"/>
        <v>0</v>
      </c>
      <c r="CR25" s="32"/>
      <c r="CS25" s="3">
        <f t="shared" si="9"/>
        <v>0</v>
      </c>
      <c r="CT25" s="3">
        <f t="shared" si="10"/>
        <v>600</v>
      </c>
      <c r="CU25" s="3">
        <f t="shared" si="10"/>
        <v>533.33333333333337</v>
      </c>
      <c r="CV25" s="3">
        <f t="shared" si="10"/>
        <v>466.66666666666669</v>
      </c>
      <c r="CW25" s="30">
        <f t="shared" si="10"/>
        <v>400</v>
      </c>
      <c r="CX25" s="35">
        <f t="shared" si="11"/>
        <v>0</v>
      </c>
      <c r="CY25" s="41"/>
      <c r="CZ25" s="3"/>
    </row>
    <row r="26" spans="1:104" s="33" customFormat="1" ht="12.75" customHeight="1" x14ac:dyDescent="0.2">
      <c r="A26" s="3"/>
      <c r="B26" s="71"/>
      <c r="C26" s="71"/>
      <c r="D26" s="29"/>
      <c r="E26" s="3"/>
      <c r="F26" s="3"/>
      <c r="G26" s="3"/>
      <c r="H26" s="3"/>
      <c r="I26" s="3"/>
      <c r="J26" s="3"/>
      <c r="K26" s="3"/>
      <c r="L26" s="3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27"/>
      <c r="AL26" s="71"/>
      <c r="AM26" s="71"/>
      <c r="AN26" s="3"/>
      <c r="AO26" s="3"/>
      <c r="AP26" s="3"/>
      <c r="AQ26" s="3"/>
      <c r="AR26" s="30"/>
      <c r="AS26" s="3"/>
      <c r="AT26" s="6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1"/>
      <c r="BU26" s="6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5"/>
      <c r="CI26" s="31"/>
      <c r="CJ26" s="6">
        <f>AVERAGE(CJ4:CJ22)</f>
        <v>81.21052631578948</v>
      </c>
      <c r="CK26" s="6">
        <f>AVERAGE(CK4:CK22)</f>
        <v>57.210526315789473</v>
      </c>
      <c r="CL26" s="6">
        <f>AVERAGE(CL4:CL22)</f>
        <v>67.05263157894737</v>
      </c>
      <c r="CM26" s="6"/>
      <c r="CN26" s="30"/>
      <c r="CO26" s="31"/>
      <c r="CP26" s="31"/>
      <c r="CQ26" s="41"/>
      <c r="CR26" s="32"/>
      <c r="CS26" s="3"/>
      <c r="CT26" s="3"/>
      <c r="CU26" s="3"/>
      <c r="CV26" s="3"/>
      <c r="CW26" s="30"/>
      <c r="CX26" s="35"/>
      <c r="CY26" s="41"/>
      <c r="CZ26" s="3"/>
    </row>
    <row r="27" spans="1:104" s="80" customFormat="1" x14ac:dyDescent="0.2">
      <c r="A27" s="72"/>
      <c r="B27" s="85" t="s">
        <v>25</v>
      </c>
      <c r="C27" s="72"/>
      <c r="D27" s="73">
        <v>1</v>
      </c>
      <c r="E27" s="72">
        <v>2</v>
      </c>
      <c r="F27" s="72">
        <v>1</v>
      </c>
      <c r="G27" s="72">
        <v>2</v>
      </c>
      <c r="H27" s="72">
        <v>2</v>
      </c>
      <c r="I27" s="72">
        <v>1</v>
      </c>
      <c r="J27" s="72">
        <v>2</v>
      </c>
      <c r="K27" s="72">
        <v>1</v>
      </c>
      <c r="L27" s="72">
        <v>2</v>
      </c>
      <c r="M27" s="74">
        <v>2</v>
      </c>
      <c r="N27" s="74">
        <v>1</v>
      </c>
      <c r="O27" s="74">
        <v>1</v>
      </c>
      <c r="P27" s="74">
        <v>2</v>
      </c>
      <c r="Q27" s="74">
        <v>2</v>
      </c>
      <c r="R27" s="74">
        <v>1</v>
      </c>
      <c r="S27" s="74">
        <v>2</v>
      </c>
      <c r="T27" s="74">
        <v>2</v>
      </c>
      <c r="U27" s="74">
        <v>1</v>
      </c>
      <c r="V27" s="74">
        <v>2</v>
      </c>
      <c r="W27" s="74">
        <v>2</v>
      </c>
      <c r="X27" s="74">
        <v>2</v>
      </c>
      <c r="Y27" s="74">
        <v>2</v>
      </c>
      <c r="Z27" s="74">
        <v>2</v>
      </c>
      <c r="AA27" s="74">
        <v>2</v>
      </c>
      <c r="AB27" s="74">
        <v>2</v>
      </c>
      <c r="AC27" s="74">
        <v>2</v>
      </c>
      <c r="AD27" s="74">
        <v>1</v>
      </c>
      <c r="AE27" s="74">
        <v>2</v>
      </c>
      <c r="AF27" s="74">
        <v>1</v>
      </c>
      <c r="AG27" s="74">
        <v>2</v>
      </c>
      <c r="AH27" s="74"/>
      <c r="AI27" s="74"/>
      <c r="AJ27" s="74"/>
      <c r="AK27" s="75">
        <f>+SUM(D27:AJ27)</f>
        <v>50</v>
      </c>
      <c r="AL27" s="72"/>
      <c r="AM27" s="72">
        <v>19</v>
      </c>
      <c r="AN27" s="72">
        <v>27</v>
      </c>
      <c r="AO27" s="72">
        <v>16</v>
      </c>
      <c r="AP27" s="72">
        <v>10</v>
      </c>
      <c r="AQ27" s="72">
        <v>14</v>
      </c>
      <c r="AR27" s="76">
        <v>14</v>
      </c>
      <c r="AS27" s="72">
        <v>10</v>
      </c>
      <c r="AT27" s="77">
        <v>14</v>
      </c>
      <c r="AU27" s="72">
        <v>15</v>
      </c>
      <c r="AV27" s="72">
        <v>10</v>
      </c>
      <c r="AW27" s="72">
        <v>8</v>
      </c>
      <c r="AX27" s="72">
        <v>11</v>
      </c>
      <c r="AY27" s="72">
        <v>11</v>
      </c>
      <c r="AZ27" s="72">
        <v>5</v>
      </c>
      <c r="BA27" s="72">
        <v>3</v>
      </c>
      <c r="BB27" s="72">
        <v>3</v>
      </c>
      <c r="BC27" s="72">
        <v>8</v>
      </c>
      <c r="BD27" s="72">
        <v>2</v>
      </c>
      <c r="BE27" s="72">
        <v>9</v>
      </c>
      <c r="BF27" s="72">
        <v>7</v>
      </c>
      <c r="BG27" s="72">
        <v>15</v>
      </c>
      <c r="BH27" s="72">
        <v>9</v>
      </c>
      <c r="BI27" s="72">
        <v>9</v>
      </c>
      <c r="BJ27" s="72">
        <v>14</v>
      </c>
      <c r="BK27" s="72">
        <v>8</v>
      </c>
      <c r="BL27" s="72">
        <v>16</v>
      </c>
      <c r="BM27" s="72">
        <v>10</v>
      </c>
      <c r="BN27" s="72">
        <v>5</v>
      </c>
      <c r="BO27" s="72">
        <v>7</v>
      </c>
      <c r="BP27" s="72">
        <v>11</v>
      </c>
      <c r="BQ27" s="72">
        <v>12</v>
      </c>
      <c r="BR27" s="72">
        <v>11</v>
      </c>
      <c r="BS27" s="76"/>
      <c r="BT27" s="79">
        <f>SUM(AM27:BS27)</f>
        <v>343</v>
      </c>
      <c r="BU27" s="77">
        <v>10</v>
      </c>
      <c r="BV27" s="72">
        <v>10</v>
      </c>
      <c r="BW27" s="72">
        <v>10</v>
      </c>
      <c r="BX27" s="72">
        <v>10</v>
      </c>
      <c r="BY27" s="72">
        <v>10</v>
      </c>
      <c r="BZ27" s="72">
        <v>10</v>
      </c>
      <c r="CA27" s="72">
        <v>10</v>
      </c>
      <c r="CB27" s="72">
        <v>10</v>
      </c>
      <c r="CC27" s="72">
        <v>10</v>
      </c>
      <c r="CD27" s="72">
        <v>10</v>
      </c>
      <c r="CE27" s="72">
        <v>10</v>
      </c>
      <c r="CF27" s="72">
        <v>10</v>
      </c>
      <c r="CG27" s="72">
        <f>+MIN(BU27,BV27,BW27,BX27,BY27,BZ27,CA27,CB27)</f>
        <v>10</v>
      </c>
      <c r="CH27" s="78">
        <f>SMALL(BU27:CA27,2)</f>
        <v>10</v>
      </c>
      <c r="CI27" s="79">
        <f t="shared" si="5"/>
        <v>100</v>
      </c>
      <c r="CJ27" s="77">
        <v>100</v>
      </c>
      <c r="CK27" s="77">
        <v>100</v>
      </c>
      <c r="CL27" s="77">
        <v>100</v>
      </c>
      <c r="CM27" s="72"/>
      <c r="CN27" s="76"/>
      <c r="CO27" s="79">
        <f>AK27+BT27+CI27+CJ27+CK27+CL27+CN27+CM27+(0.5*CM27-MIN(CJ27,CK27,CL27,0.5*CM27))</f>
        <v>793</v>
      </c>
      <c r="CP27" s="79">
        <f>CO27/($CO$27)*100</f>
        <v>100</v>
      </c>
      <c r="CQ27" s="77"/>
      <c r="CR27" s="77"/>
      <c r="CS27" s="72">
        <f t="shared" si="9"/>
        <v>79.3</v>
      </c>
      <c r="CT27" s="72">
        <f t="shared" si="10"/>
        <v>107</v>
      </c>
      <c r="CU27" s="72">
        <f t="shared" si="10"/>
        <v>7</v>
      </c>
      <c r="CV27" s="72">
        <f t="shared" si="10"/>
        <v>-93</v>
      </c>
      <c r="CW27" s="72">
        <f t="shared" si="10"/>
        <v>-193</v>
      </c>
      <c r="CX27" s="72">
        <f>+MIN(CJ27/$CJ$27*100,CK27,CL27)</f>
        <v>100</v>
      </c>
      <c r="CY27" s="72"/>
      <c r="CZ27" s="72"/>
    </row>
    <row r="28" spans="1:104" x14ac:dyDescent="0.2">
      <c r="D28" s="61"/>
      <c r="AM28" s="1"/>
      <c r="AN28" s="1"/>
      <c r="AO28" s="1"/>
      <c r="AP28" s="1"/>
      <c r="AQ28" s="1"/>
      <c r="AR28" s="4"/>
      <c r="AS28" s="1"/>
      <c r="AT28" s="5"/>
      <c r="AU28" s="1"/>
      <c r="AV28" s="1"/>
      <c r="AW28" s="1"/>
      <c r="AX28" s="1"/>
      <c r="BT28" s="12"/>
      <c r="CI28" s="84"/>
      <c r="CJ28" s="14"/>
      <c r="CK28" s="14"/>
      <c r="CL28" s="14"/>
      <c r="CM28" s="15"/>
      <c r="CN28" s="15"/>
      <c r="CO28" s="80" t="s">
        <v>13</v>
      </c>
      <c r="CP28" s="80">
        <f>1000-($AK$27+BT27+$CI$27+SUM($CJ$27:$CM$27))</f>
        <v>207</v>
      </c>
      <c r="CW28" s="1"/>
      <c r="CX28" s="1"/>
      <c r="CY28" s="1"/>
      <c r="CZ28" s="1"/>
    </row>
    <row r="29" spans="1:104" x14ac:dyDescent="0.2">
      <c r="D29" s="7">
        <v>1</v>
      </c>
      <c r="E29" s="1">
        <v>2</v>
      </c>
      <c r="F29" s="1">
        <v>1</v>
      </c>
      <c r="G29" s="1">
        <v>2</v>
      </c>
      <c r="H29" s="1">
        <v>2</v>
      </c>
      <c r="I29" s="1">
        <v>1</v>
      </c>
      <c r="J29" s="1">
        <v>2</v>
      </c>
      <c r="K29" s="1">
        <v>1</v>
      </c>
      <c r="L29" s="1">
        <v>2</v>
      </c>
      <c r="M29" s="1">
        <v>2</v>
      </c>
      <c r="N29" s="1">
        <v>1</v>
      </c>
      <c r="O29" s="1">
        <v>1</v>
      </c>
      <c r="P29" s="1">
        <v>2</v>
      </c>
      <c r="Q29" s="1">
        <v>2</v>
      </c>
      <c r="R29" s="1">
        <v>1</v>
      </c>
      <c r="S29" s="1">
        <v>2</v>
      </c>
      <c r="T29" s="1">
        <v>2</v>
      </c>
      <c r="U29" s="1">
        <v>1</v>
      </c>
      <c r="V29" s="1">
        <v>2</v>
      </c>
      <c r="W29" s="1">
        <v>2</v>
      </c>
      <c r="X29" s="1">
        <v>2</v>
      </c>
      <c r="Y29" s="1">
        <v>2</v>
      </c>
      <c r="Z29" s="1">
        <v>2</v>
      </c>
      <c r="AA29" s="1">
        <v>2</v>
      </c>
      <c r="AB29" s="1">
        <v>2</v>
      </c>
      <c r="AC29" s="1">
        <v>2</v>
      </c>
      <c r="AD29" s="1">
        <v>1</v>
      </c>
      <c r="AE29" s="1">
        <v>2</v>
      </c>
      <c r="AF29" s="1">
        <v>1</v>
      </c>
      <c r="AG29" s="1">
        <v>2</v>
      </c>
      <c r="AH29" s="1"/>
      <c r="AI29" s="1"/>
      <c r="AJ29" s="1"/>
      <c r="AK29" s="27">
        <f>+SUM(D29:AJ29)</f>
        <v>50</v>
      </c>
      <c r="AM29" s="1">
        <v>19</v>
      </c>
      <c r="AN29" s="1">
        <v>27</v>
      </c>
      <c r="AO29" s="1">
        <v>16</v>
      </c>
      <c r="AP29" s="1">
        <v>10</v>
      </c>
      <c r="AQ29" s="1">
        <v>14</v>
      </c>
      <c r="AR29" s="4">
        <v>14</v>
      </c>
      <c r="AS29" s="1">
        <v>10</v>
      </c>
      <c r="AT29" s="5">
        <v>14</v>
      </c>
      <c r="AU29" s="1">
        <v>15</v>
      </c>
      <c r="AV29" s="1">
        <v>10</v>
      </c>
      <c r="AW29" s="1">
        <v>8</v>
      </c>
      <c r="AX29" s="1">
        <v>11</v>
      </c>
      <c r="AY29" s="1">
        <v>11</v>
      </c>
      <c r="AZ29" s="1">
        <v>5</v>
      </c>
      <c r="BA29" s="1">
        <v>3</v>
      </c>
      <c r="BB29" s="1">
        <v>3</v>
      </c>
      <c r="BC29" s="1">
        <v>8</v>
      </c>
      <c r="BD29" s="1">
        <v>2</v>
      </c>
      <c r="BE29" s="1">
        <v>9</v>
      </c>
      <c r="BF29" s="1">
        <v>7</v>
      </c>
      <c r="BG29" s="1">
        <v>15</v>
      </c>
      <c r="BH29" s="1">
        <v>9</v>
      </c>
      <c r="BI29" s="1">
        <v>9</v>
      </c>
      <c r="BJ29" s="1">
        <v>14</v>
      </c>
      <c r="BK29" s="1">
        <v>8</v>
      </c>
      <c r="BL29" s="1">
        <v>16</v>
      </c>
      <c r="BM29" s="1">
        <v>10</v>
      </c>
      <c r="BN29" s="1">
        <v>5</v>
      </c>
      <c r="BO29" s="1">
        <v>7</v>
      </c>
      <c r="BP29" s="1">
        <v>11</v>
      </c>
      <c r="BQ29" s="1">
        <v>12</v>
      </c>
      <c r="BR29" s="1">
        <v>11</v>
      </c>
      <c r="BS29" s="4">
        <v>7</v>
      </c>
      <c r="BT29" s="12">
        <f>SUM(AM29:BS29)</f>
        <v>350</v>
      </c>
      <c r="BU29" s="15">
        <v>10</v>
      </c>
      <c r="BV29" s="15">
        <v>10</v>
      </c>
      <c r="BW29" s="15">
        <v>10</v>
      </c>
      <c r="BX29" s="15">
        <v>10</v>
      </c>
      <c r="BY29" s="15">
        <v>10</v>
      </c>
      <c r="BZ29" s="15">
        <v>10</v>
      </c>
      <c r="CA29" s="15">
        <v>10</v>
      </c>
      <c r="CB29" s="15">
        <v>10</v>
      </c>
      <c r="CC29" s="15">
        <v>10</v>
      </c>
      <c r="CD29" s="15">
        <v>10</v>
      </c>
      <c r="CE29" s="15">
        <v>10</v>
      </c>
      <c r="CF29" s="15">
        <v>10</v>
      </c>
      <c r="CG29">
        <f>+MIN(BU29,BV29,BW29,BX29,BY29,BZ29,CA29,CB29)</f>
        <v>10</v>
      </c>
      <c r="CH29">
        <f>SMALL(BU29:CA29,2)</f>
        <v>10</v>
      </c>
      <c r="CI29" s="31">
        <f>+IF(COUNT(BU29:CF29)&gt;2,SUM(BU29:CF29)-CG29-CH29,SUM(BU29:CF29))</f>
        <v>100</v>
      </c>
      <c r="CJ29" s="14">
        <v>100</v>
      </c>
      <c r="CK29" s="14">
        <v>100</v>
      </c>
      <c r="CL29" s="14">
        <v>100</v>
      </c>
      <c r="CM29" s="15">
        <v>200</v>
      </c>
      <c r="CO29" s="31">
        <f>AK29+BT29+CI29+CJ29+CK29+CL29+CM29+CN29+(0.5*CM29-MIN(CJ29,CK29,CL29,0.5*CM29))</f>
        <v>1000</v>
      </c>
      <c r="CP29" s="31"/>
      <c r="CW29" s="1"/>
      <c r="CX29" s="1"/>
      <c r="CY29" s="2"/>
      <c r="CZ29" s="1"/>
    </row>
    <row r="30" spans="1:104" ht="25.5" customHeight="1" x14ac:dyDescent="0.2">
      <c r="A30" s="26"/>
      <c r="AS30" s="1"/>
      <c r="BT30" s="12"/>
      <c r="CW30" s="1"/>
      <c r="CX30" s="1"/>
      <c r="CY30" s="2"/>
      <c r="CZ30" s="1"/>
    </row>
  </sheetData>
  <sortState ref="B4:CX22">
    <sortCondition descending="1" ref="CO4:CO22"/>
  </sortState>
  <phoneticPr fontId="0" type="noConversion"/>
  <pageMargins left="0.75" right="0.75" top="1" bottom="1" header="0.5" footer="0.5"/>
  <pageSetup scale="45" fitToWidth="2" orientation="landscape" r:id="rId1"/>
  <headerFooter alignWithMargins="0"/>
  <colBreaks count="1" manualBreakCount="1">
    <brk id="7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R183"/>
  <sheetViews>
    <sheetView topLeftCell="A13" zoomScaleNormal="100" workbookViewId="0">
      <selection activeCell="W48" sqref="W48"/>
    </sheetView>
  </sheetViews>
  <sheetFormatPr defaultRowHeight="12.75" x14ac:dyDescent="0.2"/>
  <cols>
    <col min="1" max="1" width="21.42578125" customWidth="1"/>
    <col min="2" max="2" width="2.5703125" customWidth="1"/>
    <col min="3" max="3" width="0.28515625" customWidth="1"/>
    <col min="4" max="4" width="3.7109375" customWidth="1"/>
    <col min="5" max="16" width="4.7109375" customWidth="1"/>
    <col min="17" max="17" width="4.85546875" customWidth="1"/>
    <col min="18" max="40" width="4.7109375" customWidth="1"/>
    <col min="41" max="48" width="3.7109375" customWidth="1"/>
    <col min="49" max="55" width="5.7109375" customWidth="1"/>
    <col min="56" max="56" width="19.140625" customWidth="1"/>
    <col min="57" max="57" width="13.7109375" customWidth="1"/>
  </cols>
  <sheetData>
    <row r="1" spans="1:70" s="1" customFormat="1" ht="36.75" x14ac:dyDescent="0.2">
      <c r="D1" s="43">
        <v>42242</v>
      </c>
      <c r="E1" s="43">
        <f>+D1+2</f>
        <v>42244</v>
      </c>
      <c r="F1" s="43">
        <f>+E1+3</f>
        <v>42247</v>
      </c>
      <c r="G1" s="43">
        <f>+F1+2</f>
        <v>42249</v>
      </c>
      <c r="H1" s="43">
        <f>+G1+2</f>
        <v>42251</v>
      </c>
      <c r="I1" s="43">
        <f>+H1+5</f>
        <v>42256</v>
      </c>
      <c r="J1" s="43">
        <f>+I1+2</f>
        <v>42258</v>
      </c>
      <c r="K1" s="43">
        <f>+J1+3</f>
        <v>42261</v>
      </c>
      <c r="L1" s="43">
        <f>+K1+2</f>
        <v>42263</v>
      </c>
      <c r="M1" s="43">
        <f>+L1+2</f>
        <v>42265</v>
      </c>
      <c r="N1" s="43">
        <f>+M1+3</f>
        <v>42268</v>
      </c>
      <c r="O1" s="43">
        <f>+N1+2</f>
        <v>42270</v>
      </c>
      <c r="P1" s="43">
        <f>+O1+2</f>
        <v>42272</v>
      </c>
      <c r="Q1" s="43">
        <f>+P1+3</f>
        <v>42275</v>
      </c>
      <c r="R1" s="43">
        <f>+Q1+2</f>
        <v>42277</v>
      </c>
      <c r="S1" s="43">
        <f>+R1+2</f>
        <v>42279</v>
      </c>
      <c r="T1" s="43">
        <f>+S1+3</f>
        <v>42282</v>
      </c>
      <c r="U1" s="43">
        <f>+T1+2</f>
        <v>42284</v>
      </c>
      <c r="V1" s="43">
        <f>+U1+2</f>
        <v>42286</v>
      </c>
      <c r="W1" s="43">
        <f>+V1+3</f>
        <v>42289</v>
      </c>
      <c r="X1" s="43">
        <f>+W1+2</f>
        <v>42291</v>
      </c>
      <c r="Z1" s="16" t="s">
        <v>24</v>
      </c>
    </row>
    <row r="2" spans="1:70" s="46" customFormat="1" ht="15" x14ac:dyDescent="0.2">
      <c r="A2" s="45" t="e">
        <f>+Sheet1!#REF!</f>
        <v>#REF!</v>
      </c>
      <c r="D2" s="48"/>
      <c r="E2" s="48"/>
      <c r="F2" s="48"/>
      <c r="G2" s="48"/>
      <c r="H2" s="44">
        <v>1</v>
      </c>
      <c r="I2" s="44">
        <v>1</v>
      </c>
      <c r="J2" s="44">
        <v>1</v>
      </c>
      <c r="K2" s="44">
        <v>1</v>
      </c>
      <c r="L2" s="44"/>
      <c r="M2" s="44">
        <v>1</v>
      </c>
      <c r="N2" s="44">
        <v>1</v>
      </c>
      <c r="O2" s="44">
        <v>1</v>
      </c>
      <c r="P2" s="44">
        <v>1</v>
      </c>
      <c r="Q2" s="44">
        <v>0.5</v>
      </c>
      <c r="R2" s="44">
        <v>1</v>
      </c>
      <c r="S2" s="44"/>
      <c r="T2" s="44"/>
      <c r="U2" s="44">
        <v>1</v>
      </c>
      <c r="V2" s="44">
        <v>1</v>
      </c>
      <c r="W2" s="44"/>
      <c r="X2" s="44">
        <v>1</v>
      </c>
      <c r="Z2" s="46">
        <f>+SUM(D2:X2)</f>
        <v>12.5</v>
      </c>
    </row>
    <row r="3" spans="1:70" s="1" customFormat="1" ht="15" x14ac:dyDescent="0.2">
      <c r="A3" s="45" t="e">
        <f>+Sheet1!#REF!</f>
        <v>#REF!</v>
      </c>
      <c r="D3" s="48"/>
      <c r="E3" s="48"/>
      <c r="F3" s="44">
        <v>1</v>
      </c>
      <c r="G3" s="44">
        <v>1</v>
      </c>
      <c r="H3" s="44"/>
      <c r="I3" s="44"/>
      <c r="J3" s="44">
        <v>1</v>
      </c>
      <c r="K3" s="44">
        <v>1</v>
      </c>
      <c r="L3" s="44">
        <v>1</v>
      </c>
      <c r="M3" s="44">
        <v>1</v>
      </c>
      <c r="N3" s="44"/>
      <c r="O3" s="44">
        <v>1</v>
      </c>
      <c r="P3" s="44">
        <v>1</v>
      </c>
      <c r="Q3" s="44"/>
      <c r="R3" s="44">
        <v>1</v>
      </c>
      <c r="S3" s="44">
        <v>1</v>
      </c>
      <c r="T3" s="44"/>
      <c r="U3" s="44">
        <v>1</v>
      </c>
      <c r="V3" s="44"/>
      <c r="W3" s="44"/>
      <c r="X3" s="44">
        <v>1</v>
      </c>
      <c r="Z3" s="46">
        <f t="shared" ref="Z3:Z47" si="0">+SUM(D3:X3)</f>
        <v>12</v>
      </c>
    </row>
    <row r="4" spans="1:70" s="1" customFormat="1" ht="12.75" customHeight="1" x14ac:dyDescent="0.2">
      <c r="A4" s="45" t="e">
        <f>+Sheet1!#REF!</f>
        <v>#REF!</v>
      </c>
      <c r="B4" s="16"/>
      <c r="C4" s="16"/>
      <c r="D4" s="44">
        <v>1</v>
      </c>
      <c r="E4" s="44">
        <v>1</v>
      </c>
      <c r="F4" s="44">
        <v>1</v>
      </c>
      <c r="G4" s="44">
        <v>1</v>
      </c>
      <c r="H4" s="44">
        <v>1</v>
      </c>
      <c r="I4" s="44">
        <v>1</v>
      </c>
      <c r="J4" s="44">
        <v>1</v>
      </c>
      <c r="K4" s="44">
        <v>1</v>
      </c>
      <c r="L4" s="44">
        <v>1</v>
      </c>
      <c r="M4" s="44">
        <v>1</v>
      </c>
      <c r="N4" s="44">
        <v>1</v>
      </c>
      <c r="O4" s="44">
        <v>1</v>
      </c>
      <c r="P4" s="44">
        <v>1</v>
      </c>
      <c r="Q4" s="44">
        <v>1</v>
      </c>
      <c r="R4" s="44">
        <v>1</v>
      </c>
      <c r="S4" s="44">
        <v>1</v>
      </c>
      <c r="T4" s="44"/>
      <c r="U4" s="44">
        <v>1</v>
      </c>
      <c r="V4" s="44">
        <v>1</v>
      </c>
      <c r="W4" s="44"/>
      <c r="X4" s="44">
        <v>1</v>
      </c>
      <c r="Y4" s="16"/>
      <c r="Z4" s="46">
        <f t="shared" si="0"/>
        <v>19</v>
      </c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</row>
    <row r="5" spans="1:70" s="1" customFormat="1" ht="12.75" customHeight="1" x14ac:dyDescent="0.2">
      <c r="A5" s="45" t="e">
        <f>+Sheet1!#REF!</f>
        <v>#REF!</v>
      </c>
      <c r="B5" s="16"/>
      <c r="C5" s="16"/>
      <c r="D5" s="44">
        <v>1</v>
      </c>
      <c r="E5" s="44">
        <v>1</v>
      </c>
      <c r="F5" s="44">
        <v>1</v>
      </c>
      <c r="G5" s="44">
        <v>1</v>
      </c>
      <c r="H5" s="44">
        <v>1</v>
      </c>
      <c r="I5" s="44">
        <v>1</v>
      </c>
      <c r="J5" s="44">
        <v>1</v>
      </c>
      <c r="K5" s="44">
        <v>1</v>
      </c>
      <c r="L5" s="44">
        <v>1</v>
      </c>
      <c r="M5" s="44">
        <v>1</v>
      </c>
      <c r="N5" s="44">
        <v>1</v>
      </c>
      <c r="O5" s="44">
        <v>1</v>
      </c>
      <c r="P5" s="44">
        <v>1</v>
      </c>
      <c r="Q5" s="44">
        <v>1</v>
      </c>
      <c r="R5" s="44">
        <v>1</v>
      </c>
      <c r="S5" s="44">
        <v>1</v>
      </c>
      <c r="T5" s="44"/>
      <c r="U5" s="44">
        <v>1</v>
      </c>
      <c r="V5" s="44"/>
      <c r="W5" s="44"/>
      <c r="X5" s="44">
        <v>1</v>
      </c>
      <c r="Y5" s="16"/>
      <c r="Z5" s="46">
        <f t="shared" si="0"/>
        <v>18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</row>
    <row r="6" spans="1:70" s="1" customFormat="1" ht="12.75" customHeight="1" x14ac:dyDescent="0.2">
      <c r="A6" s="45" t="e">
        <f>+Sheet1!#REF!</f>
        <v>#REF!</v>
      </c>
      <c r="B6" s="16"/>
      <c r="C6" s="16"/>
      <c r="D6" s="44">
        <v>1</v>
      </c>
      <c r="E6" s="44">
        <v>1</v>
      </c>
      <c r="F6" s="44">
        <v>1</v>
      </c>
      <c r="G6" s="44">
        <v>1</v>
      </c>
      <c r="H6" s="44">
        <v>1</v>
      </c>
      <c r="I6" s="44">
        <v>1</v>
      </c>
      <c r="J6" s="44"/>
      <c r="K6" s="44">
        <v>1</v>
      </c>
      <c r="L6" s="44">
        <v>1</v>
      </c>
      <c r="M6" s="44">
        <v>1</v>
      </c>
      <c r="N6" s="44">
        <v>1</v>
      </c>
      <c r="O6" s="44">
        <v>1</v>
      </c>
      <c r="P6" s="44">
        <v>1</v>
      </c>
      <c r="Q6" s="44">
        <v>1</v>
      </c>
      <c r="R6" s="44"/>
      <c r="S6" s="44">
        <v>1</v>
      </c>
      <c r="T6" s="44"/>
      <c r="U6" s="44">
        <v>1</v>
      </c>
      <c r="V6" s="44">
        <v>1</v>
      </c>
      <c r="W6" s="44"/>
      <c r="X6" s="44">
        <v>1</v>
      </c>
      <c r="Y6" s="16"/>
      <c r="Z6" s="46">
        <f t="shared" si="0"/>
        <v>17</v>
      </c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</row>
    <row r="7" spans="1:70" s="1" customFormat="1" ht="12.75" customHeight="1" x14ac:dyDescent="0.2">
      <c r="A7" s="45" t="str">
        <f>+Sheet1!B7</f>
        <v>Coattails</v>
      </c>
      <c r="D7" s="44">
        <v>1</v>
      </c>
      <c r="E7" s="44">
        <v>1</v>
      </c>
      <c r="F7" s="44">
        <v>1</v>
      </c>
      <c r="G7" s="44">
        <v>1</v>
      </c>
      <c r="H7" s="44">
        <v>1</v>
      </c>
      <c r="I7" s="44">
        <v>1</v>
      </c>
      <c r="J7" s="44">
        <v>1</v>
      </c>
      <c r="K7" s="44">
        <v>1</v>
      </c>
      <c r="L7" s="44">
        <v>1</v>
      </c>
      <c r="M7" s="44">
        <v>1</v>
      </c>
      <c r="N7" s="44">
        <v>1</v>
      </c>
      <c r="O7" s="44">
        <v>1</v>
      </c>
      <c r="P7" s="44">
        <v>1</v>
      </c>
      <c r="Q7" s="44">
        <v>1</v>
      </c>
      <c r="R7" s="44">
        <v>1</v>
      </c>
      <c r="S7" s="44">
        <v>1</v>
      </c>
      <c r="T7" s="44"/>
      <c r="U7" s="44">
        <v>1</v>
      </c>
      <c r="V7" s="44">
        <v>1</v>
      </c>
      <c r="W7" s="44"/>
      <c r="X7" s="44">
        <v>1</v>
      </c>
      <c r="Z7" s="46">
        <f t="shared" si="0"/>
        <v>19</v>
      </c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</row>
    <row r="8" spans="1:70" s="1" customFormat="1" ht="15" x14ac:dyDescent="0.2">
      <c r="A8" s="45" t="e">
        <f>+Sheet1!#REF!</f>
        <v>#REF!</v>
      </c>
      <c r="D8" s="44">
        <v>1</v>
      </c>
      <c r="E8" s="44">
        <v>1</v>
      </c>
      <c r="F8" s="44">
        <v>1</v>
      </c>
      <c r="G8" s="44">
        <v>1</v>
      </c>
      <c r="H8" s="44">
        <v>1</v>
      </c>
      <c r="I8" s="44">
        <v>1</v>
      </c>
      <c r="J8" s="44">
        <v>1</v>
      </c>
      <c r="K8" s="44">
        <v>1</v>
      </c>
      <c r="L8" s="44">
        <v>1</v>
      </c>
      <c r="M8" s="44">
        <v>1</v>
      </c>
      <c r="N8" s="44">
        <v>1</v>
      </c>
      <c r="O8" s="44">
        <v>1</v>
      </c>
      <c r="P8" s="44">
        <v>1</v>
      </c>
      <c r="Q8" s="44">
        <v>1</v>
      </c>
      <c r="R8" s="44">
        <v>1</v>
      </c>
      <c r="S8" s="44">
        <v>1</v>
      </c>
      <c r="T8" s="44"/>
      <c r="U8" s="44">
        <v>1</v>
      </c>
      <c r="V8" s="44">
        <v>1</v>
      </c>
      <c r="W8" s="44"/>
      <c r="X8" s="44">
        <v>1</v>
      </c>
      <c r="Z8" s="46">
        <f t="shared" si="0"/>
        <v>19</v>
      </c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</row>
    <row r="9" spans="1:70" s="1" customFormat="1" ht="12.75" customHeight="1" x14ac:dyDescent="0.2">
      <c r="A9" s="45" t="str">
        <f>+Sheet1!B8</f>
        <v>dm11</v>
      </c>
      <c r="D9" s="44">
        <v>1</v>
      </c>
      <c r="E9" s="44">
        <v>1</v>
      </c>
      <c r="F9" s="44">
        <v>1</v>
      </c>
      <c r="G9" s="44">
        <v>1</v>
      </c>
      <c r="H9" s="44">
        <v>1</v>
      </c>
      <c r="I9" s="44">
        <v>1</v>
      </c>
      <c r="J9" s="44">
        <v>1</v>
      </c>
      <c r="K9" s="44"/>
      <c r="L9" s="44">
        <v>1</v>
      </c>
      <c r="M9" s="44">
        <v>1</v>
      </c>
      <c r="N9" s="44">
        <v>1</v>
      </c>
      <c r="O9" s="44">
        <v>1</v>
      </c>
      <c r="P9" s="44">
        <v>1</v>
      </c>
      <c r="Q9" s="44">
        <v>1</v>
      </c>
      <c r="R9" s="44">
        <v>1</v>
      </c>
      <c r="S9" s="44">
        <v>1</v>
      </c>
      <c r="T9" s="44"/>
      <c r="U9" s="44">
        <v>1</v>
      </c>
      <c r="V9" s="44">
        <v>1</v>
      </c>
      <c r="W9" s="44"/>
      <c r="X9" s="44">
        <v>1</v>
      </c>
      <c r="Z9" s="46">
        <f t="shared" si="0"/>
        <v>18</v>
      </c>
      <c r="BD9" s="9"/>
      <c r="BE9" s="9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</row>
    <row r="10" spans="1:70" s="1" customFormat="1" ht="12.75" customHeight="1" x14ac:dyDescent="0.2">
      <c r="A10" s="45" t="e">
        <f>+Sheet1!#REF!</f>
        <v>#REF!</v>
      </c>
      <c r="D10" s="48"/>
      <c r="E10" s="48"/>
      <c r="F10" s="44">
        <v>1</v>
      </c>
      <c r="G10" s="44">
        <v>1</v>
      </c>
      <c r="H10" s="44">
        <v>1</v>
      </c>
      <c r="I10" s="44">
        <v>1</v>
      </c>
      <c r="J10" s="44">
        <v>1</v>
      </c>
      <c r="K10" s="44"/>
      <c r="L10" s="44">
        <v>1</v>
      </c>
      <c r="M10" s="44">
        <v>1</v>
      </c>
      <c r="N10" s="44">
        <v>1</v>
      </c>
      <c r="O10" s="44">
        <v>1</v>
      </c>
      <c r="P10" s="44">
        <v>1</v>
      </c>
      <c r="Q10" s="44"/>
      <c r="R10" s="44"/>
      <c r="S10" s="44">
        <v>1</v>
      </c>
      <c r="T10" s="44"/>
      <c r="U10" s="44">
        <v>1</v>
      </c>
      <c r="V10" s="44"/>
      <c r="W10" s="44"/>
      <c r="X10" s="44">
        <v>1</v>
      </c>
      <c r="Z10" s="46">
        <f t="shared" si="0"/>
        <v>13</v>
      </c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</row>
    <row r="11" spans="1:70" s="1" customFormat="1" ht="12.75" customHeight="1" x14ac:dyDescent="0.2">
      <c r="A11" s="45" t="str">
        <f>+Sheet1!B9</f>
        <v>Hazel</v>
      </c>
      <c r="D11" s="44">
        <v>1</v>
      </c>
      <c r="E11" s="44">
        <v>1</v>
      </c>
      <c r="F11" s="44">
        <v>1</v>
      </c>
      <c r="G11" s="44">
        <v>1</v>
      </c>
      <c r="H11" s="44">
        <v>1</v>
      </c>
      <c r="I11" s="44">
        <v>1</v>
      </c>
      <c r="J11" s="44">
        <v>1</v>
      </c>
      <c r="K11" s="44">
        <v>1</v>
      </c>
      <c r="L11" s="44">
        <v>1</v>
      </c>
      <c r="M11" s="44">
        <v>1</v>
      </c>
      <c r="N11" s="44">
        <v>1</v>
      </c>
      <c r="O11" s="44">
        <v>1</v>
      </c>
      <c r="P11" s="44">
        <v>1</v>
      </c>
      <c r="Q11" s="44">
        <v>1</v>
      </c>
      <c r="R11" s="44">
        <v>1</v>
      </c>
      <c r="S11" s="44">
        <v>1</v>
      </c>
      <c r="T11" s="44"/>
      <c r="U11" s="44">
        <v>1</v>
      </c>
      <c r="V11" s="44">
        <v>1</v>
      </c>
      <c r="W11" s="44"/>
      <c r="X11" s="44">
        <v>1</v>
      </c>
      <c r="Z11" s="46">
        <f t="shared" si="0"/>
        <v>19</v>
      </c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</row>
    <row r="12" spans="1:70" s="1" customFormat="1" ht="15" x14ac:dyDescent="0.2">
      <c r="A12" s="45" t="str">
        <f>+Sheet1!B10</f>
        <v>Kale</v>
      </c>
      <c r="D12" s="44">
        <v>1</v>
      </c>
      <c r="E12" s="44">
        <v>1</v>
      </c>
      <c r="F12" s="44">
        <v>1</v>
      </c>
      <c r="G12" s="44">
        <v>1</v>
      </c>
      <c r="H12" s="44">
        <v>1</v>
      </c>
      <c r="I12" s="44">
        <v>1</v>
      </c>
      <c r="J12" s="44">
        <v>1</v>
      </c>
      <c r="K12" s="44">
        <v>1</v>
      </c>
      <c r="L12" s="44">
        <v>1</v>
      </c>
      <c r="M12" s="44">
        <v>1</v>
      </c>
      <c r="N12" s="44">
        <v>1</v>
      </c>
      <c r="O12" s="44">
        <v>1</v>
      </c>
      <c r="P12" s="44">
        <v>1</v>
      </c>
      <c r="Q12" s="44">
        <v>1</v>
      </c>
      <c r="R12" s="44">
        <v>1</v>
      </c>
      <c r="S12" s="44">
        <v>1</v>
      </c>
      <c r="T12" s="44"/>
      <c r="U12" s="44">
        <v>1</v>
      </c>
      <c r="V12" s="44">
        <v>1</v>
      </c>
      <c r="W12" s="44"/>
      <c r="X12" s="44">
        <v>1</v>
      </c>
      <c r="Z12" s="46">
        <f t="shared" si="0"/>
        <v>19</v>
      </c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</row>
    <row r="13" spans="1:70" s="1" customFormat="1" ht="12.75" customHeight="1" x14ac:dyDescent="0.2">
      <c r="A13" s="45" t="e">
        <f>+Sheet1!#REF!</f>
        <v>#REF!</v>
      </c>
      <c r="D13" s="44">
        <v>1</v>
      </c>
      <c r="E13" s="44">
        <v>1</v>
      </c>
      <c r="F13" s="44">
        <v>1</v>
      </c>
      <c r="G13" s="44">
        <v>1</v>
      </c>
      <c r="H13" s="44">
        <v>1</v>
      </c>
      <c r="I13" s="44">
        <v>1</v>
      </c>
      <c r="J13" s="44">
        <v>1</v>
      </c>
      <c r="K13" s="44">
        <v>1</v>
      </c>
      <c r="L13" s="44">
        <v>1</v>
      </c>
      <c r="M13" s="44">
        <v>1</v>
      </c>
      <c r="N13" s="44">
        <v>1</v>
      </c>
      <c r="O13" s="44">
        <v>1</v>
      </c>
      <c r="P13" s="44">
        <v>1</v>
      </c>
      <c r="Q13" s="44">
        <v>1</v>
      </c>
      <c r="R13" s="44">
        <v>1</v>
      </c>
      <c r="S13" s="44">
        <v>1</v>
      </c>
      <c r="T13" s="44"/>
      <c r="U13" s="44">
        <v>1</v>
      </c>
      <c r="V13" s="44">
        <v>1</v>
      </c>
      <c r="W13" s="44"/>
      <c r="X13" s="44">
        <v>1</v>
      </c>
      <c r="Z13" s="46">
        <f t="shared" si="0"/>
        <v>19</v>
      </c>
      <c r="BD13" s="9"/>
      <c r="BE13" s="9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</row>
    <row r="14" spans="1:70" s="1" customFormat="1" ht="12.75" customHeight="1" x14ac:dyDescent="0.2">
      <c r="A14" s="45" t="e">
        <f>+Sheet1!#REF!</f>
        <v>#REF!</v>
      </c>
      <c r="D14" s="44">
        <v>1</v>
      </c>
      <c r="E14" s="44">
        <v>1</v>
      </c>
      <c r="F14" s="44">
        <v>1</v>
      </c>
      <c r="G14" s="44">
        <v>1</v>
      </c>
      <c r="H14" s="44">
        <v>1</v>
      </c>
      <c r="I14" s="44">
        <v>1</v>
      </c>
      <c r="J14" s="44">
        <v>1</v>
      </c>
      <c r="K14" s="44">
        <v>1</v>
      </c>
      <c r="L14" s="44">
        <v>1</v>
      </c>
      <c r="M14" s="44">
        <v>1</v>
      </c>
      <c r="N14" s="44">
        <v>1</v>
      </c>
      <c r="O14" s="44">
        <v>1</v>
      </c>
      <c r="P14" s="44">
        <v>1</v>
      </c>
      <c r="Q14" s="44">
        <v>1</v>
      </c>
      <c r="R14" s="44">
        <v>1</v>
      </c>
      <c r="S14" s="44">
        <v>1</v>
      </c>
      <c r="T14" s="44"/>
      <c r="U14" s="44">
        <v>1</v>
      </c>
      <c r="V14" s="44">
        <v>1</v>
      </c>
      <c r="W14" s="44"/>
      <c r="X14" s="44">
        <v>1</v>
      </c>
      <c r="Z14" s="46">
        <f t="shared" si="0"/>
        <v>19</v>
      </c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</row>
    <row r="15" spans="1:70" s="1" customFormat="1" ht="12.75" customHeight="1" x14ac:dyDescent="0.2">
      <c r="A15" s="45" t="e">
        <f>+Sheet1!#REF!</f>
        <v>#REF!</v>
      </c>
      <c r="B15" s="16"/>
      <c r="C15" s="16"/>
      <c r="D15" s="44">
        <v>1</v>
      </c>
      <c r="E15" s="44">
        <v>1</v>
      </c>
      <c r="F15" s="44">
        <v>1</v>
      </c>
      <c r="G15" s="44">
        <v>1</v>
      </c>
      <c r="H15" s="44">
        <v>1</v>
      </c>
      <c r="I15" s="44">
        <v>1</v>
      </c>
      <c r="J15" s="44">
        <v>1</v>
      </c>
      <c r="K15" s="44">
        <v>1</v>
      </c>
      <c r="L15" s="44">
        <v>1</v>
      </c>
      <c r="M15" s="44">
        <v>1</v>
      </c>
      <c r="N15" s="44">
        <v>1</v>
      </c>
      <c r="O15" s="44">
        <v>1</v>
      </c>
      <c r="P15" s="44">
        <v>1</v>
      </c>
      <c r="Q15" s="44">
        <v>1</v>
      </c>
      <c r="R15" s="44">
        <v>1</v>
      </c>
      <c r="S15" s="44">
        <v>1</v>
      </c>
      <c r="T15" s="44"/>
      <c r="U15" s="44">
        <v>1</v>
      </c>
      <c r="V15" s="44">
        <v>1</v>
      </c>
      <c r="W15" s="44"/>
      <c r="X15" s="44">
        <v>1</v>
      </c>
      <c r="Y15" s="16"/>
      <c r="Z15" s="46">
        <f t="shared" si="0"/>
        <v>19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</row>
    <row r="16" spans="1:70" s="1" customFormat="1" ht="12.75" customHeight="1" x14ac:dyDescent="0.2">
      <c r="A16" s="45" t="str">
        <f>+Sheet1!B11</f>
        <v>Lion Tamer</v>
      </c>
      <c r="D16" s="44">
        <v>1</v>
      </c>
      <c r="E16" s="44">
        <v>1</v>
      </c>
      <c r="F16" s="44">
        <v>1</v>
      </c>
      <c r="G16" s="44">
        <v>1</v>
      </c>
      <c r="H16" s="44">
        <v>1</v>
      </c>
      <c r="I16" s="44">
        <v>1</v>
      </c>
      <c r="J16" s="44">
        <v>1</v>
      </c>
      <c r="K16" s="44">
        <v>1</v>
      </c>
      <c r="L16" s="44">
        <v>1</v>
      </c>
      <c r="M16" s="44">
        <v>1</v>
      </c>
      <c r="N16" s="44">
        <v>1</v>
      </c>
      <c r="O16" s="44">
        <v>1</v>
      </c>
      <c r="P16" s="44">
        <v>1</v>
      </c>
      <c r="Q16" s="44">
        <v>1</v>
      </c>
      <c r="R16" s="44">
        <v>1</v>
      </c>
      <c r="S16" s="44">
        <v>1</v>
      </c>
      <c r="T16" s="44"/>
      <c r="U16" s="44">
        <v>1</v>
      </c>
      <c r="V16" s="44">
        <v>1</v>
      </c>
      <c r="W16" s="44"/>
      <c r="X16" s="44">
        <v>1</v>
      </c>
      <c r="Z16" s="46">
        <f t="shared" si="0"/>
        <v>19</v>
      </c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</row>
    <row r="17" spans="1:70" s="1" customFormat="1" ht="15" x14ac:dyDescent="0.2">
      <c r="A17" s="45" t="str">
        <f>+Sheet1!B12</f>
        <v>Mango</v>
      </c>
      <c r="D17" s="44">
        <v>1</v>
      </c>
      <c r="E17" s="44">
        <v>1</v>
      </c>
      <c r="F17" s="44">
        <v>1</v>
      </c>
      <c r="G17" s="44">
        <v>1</v>
      </c>
      <c r="H17" s="44">
        <v>1</v>
      </c>
      <c r="I17" s="44">
        <v>1</v>
      </c>
      <c r="J17" s="44">
        <v>1</v>
      </c>
      <c r="K17" s="44">
        <v>1</v>
      </c>
      <c r="L17" s="44">
        <v>1</v>
      </c>
      <c r="M17" s="44">
        <v>1</v>
      </c>
      <c r="N17" s="44">
        <v>1</v>
      </c>
      <c r="O17" s="44">
        <v>1</v>
      </c>
      <c r="P17" s="44">
        <v>1</v>
      </c>
      <c r="Q17" s="44">
        <v>1</v>
      </c>
      <c r="R17" s="44">
        <v>1</v>
      </c>
      <c r="S17" s="44">
        <v>1</v>
      </c>
      <c r="T17" s="44"/>
      <c r="U17" s="44">
        <v>1</v>
      </c>
      <c r="V17" s="44">
        <v>1</v>
      </c>
      <c r="W17" s="44"/>
      <c r="X17" s="44">
        <v>1</v>
      </c>
      <c r="Z17" s="46">
        <f t="shared" si="0"/>
        <v>19</v>
      </c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</row>
    <row r="18" spans="1:70" s="1" customFormat="1" ht="12.75" customHeight="1" x14ac:dyDescent="0.2">
      <c r="A18" s="45" t="str">
        <f>+Sheet1!B13</f>
        <v>Raquel</v>
      </c>
      <c r="D18" s="44">
        <v>1</v>
      </c>
      <c r="E18" s="44">
        <v>1</v>
      </c>
      <c r="F18" s="44">
        <v>1</v>
      </c>
      <c r="G18" s="44">
        <v>1</v>
      </c>
      <c r="H18" s="44">
        <v>1</v>
      </c>
      <c r="I18" s="44">
        <v>1</v>
      </c>
      <c r="J18" s="44">
        <v>1</v>
      </c>
      <c r="K18" s="44">
        <v>1</v>
      </c>
      <c r="L18" s="44">
        <v>1</v>
      </c>
      <c r="M18" s="44">
        <v>1</v>
      </c>
      <c r="N18" s="44">
        <v>1</v>
      </c>
      <c r="O18" s="44">
        <v>1</v>
      </c>
      <c r="P18" s="44"/>
      <c r="Q18" s="44">
        <v>1</v>
      </c>
      <c r="R18" s="44">
        <v>1</v>
      </c>
      <c r="S18" s="44">
        <v>1</v>
      </c>
      <c r="T18" s="44"/>
      <c r="U18" s="44">
        <v>1</v>
      </c>
      <c r="V18" s="44">
        <v>1</v>
      </c>
      <c r="W18" s="44"/>
      <c r="X18" s="44">
        <v>1</v>
      </c>
      <c r="Z18" s="46">
        <f t="shared" si="0"/>
        <v>18</v>
      </c>
      <c r="BD18" s="9"/>
      <c r="BE18" s="9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</row>
    <row r="19" spans="1:70" s="1" customFormat="1" ht="12.75" customHeight="1" x14ac:dyDescent="0.2">
      <c r="A19" s="45" t="str">
        <f>+Sheet1!B15</f>
        <v>Pineapple Run</v>
      </c>
      <c r="D19" s="44">
        <v>1</v>
      </c>
      <c r="E19" s="44">
        <v>1</v>
      </c>
      <c r="F19" s="44">
        <v>1</v>
      </c>
      <c r="G19" s="44">
        <v>1</v>
      </c>
      <c r="H19" s="44">
        <v>1</v>
      </c>
      <c r="I19" s="44">
        <v>1</v>
      </c>
      <c r="J19" s="44">
        <v>1</v>
      </c>
      <c r="K19" s="44">
        <v>1</v>
      </c>
      <c r="L19" s="44">
        <v>1</v>
      </c>
      <c r="M19" s="44">
        <v>1</v>
      </c>
      <c r="N19" s="44">
        <v>1</v>
      </c>
      <c r="O19" s="44">
        <v>1</v>
      </c>
      <c r="P19" s="44">
        <v>1</v>
      </c>
      <c r="Q19" s="44">
        <v>1</v>
      </c>
      <c r="R19" s="44">
        <v>1</v>
      </c>
      <c r="S19" s="44">
        <v>1</v>
      </c>
      <c r="T19" s="44"/>
      <c r="U19" s="44">
        <v>1</v>
      </c>
      <c r="V19" s="44">
        <v>1</v>
      </c>
      <c r="W19" s="44"/>
      <c r="X19" s="44">
        <v>1</v>
      </c>
      <c r="Z19" s="46">
        <f t="shared" si="0"/>
        <v>19</v>
      </c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</row>
    <row r="20" spans="1:70" s="1" customFormat="1" ht="12.75" customHeight="1" x14ac:dyDescent="0.2">
      <c r="A20" s="45" t="e">
        <f>+Sheet1!#REF!</f>
        <v>#REF!</v>
      </c>
      <c r="B20" s="16"/>
      <c r="C20" s="16"/>
      <c r="D20" s="44">
        <v>1</v>
      </c>
      <c r="E20" s="44">
        <v>1</v>
      </c>
      <c r="F20" s="44">
        <v>1</v>
      </c>
      <c r="G20" s="44">
        <v>1</v>
      </c>
      <c r="H20" s="44">
        <v>1</v>
      </c>
      <c r="I20" s="44">
        <v>1</v>
      </c>
      <c r="J20" s="44">
        <v>1</v>
      </c>
      <c r="K20" s="44"/>
      <c r="L20" s="44"/>
      <c r="M20" s="44">
        <v>1</v>
      </c>
      <c r="N20" s="44">
        <v>1</v>
      </c>
      <c r="O20" s="44">
        <v>1</v>
      </c>
      <c r="P20" s="44">
        <v>1</v>
      </c>
      <c r="Q20" s="44">
        <v>1</v>
      </c>
      <c r="R20" s="44">
        <v>1</v>
      </c>
      <c r="S20" s="44">
        <v>1</v>
      </c>
      <c r="T20" s="44"/>
      <c r="U20" s="44">
        <v>1</v>
      </c>
      <c r="V20" s="44">
        <v>1</v>
      </c>
      <c r="W20" s="44"/>
      <c r="X20" s="44">
        <v>1</v>
      </c>
      <c r="Y20" s="16"/>
      <c r="Z20" s="46">
        <f t="shared" si="0"/>
        <v>17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</row>
    <row r="21" spans="1:70" s="1" customFormat="1" ht="12.75" customHeight="1" x14ac:dyDescent="0.2">
      <c r="A21" s="45" t="e">
        <f>+Sheet1!#REF!</f>
        <v>#REF!</v>
      </c>
      <c r="B21" s="16"/>
      <c r="C21" s="16"/>
      <c r="D21" s="48"/>
      <c r="E21" s="48"/>
      <c r="F21" s="48"/>
      <c r="G21" s="44">
        <v>1</v>
      </c>
      <c r="H21" s="44">
        <v>1</v>
      </c>
      <c r="I21" s="44">
        <v>1</v>
      </c>
      <c r="J21" s="44">
        <v>1</v>
      </c>
      <c r="K21" s="44">
        <v>1</v>
      </c>
      <c r="L21" s="44">
        <v>1</v>
      </c>
      <c r="M21" s="44">
        <v>1</v>
      </c>
      <c r="N21" s="44">
        <v>1</v>
      </c>
      <c r="O21" s="44">
        <v>1</v>
      </c>
      <c r="P21" s="44">
        <v>1</v>
      </c>
      <c r="Q21" s="44">
        <v>1</v>
      </c>
      <c r="R21" s="44">
        <v>1</v>
      </c>
      <c r="S21" s="44">
        <v>1</v>
      </c>
      <c r="T21" s="44"/>
      <c r="U21" s="44"/>
      <c r="V21" s="44"/>
      <c r="W21" s="44"/>
      <c r="X21" s="44">
        <v>1</v>
      </c>
      <c r="Y21" s="16"/>
      <c r="Z21" s="46">
        <f t="shared" si="0"/>
        <v>14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</row>
    <row r="22" spans="1:70" s="1" customFormat="1" ht="12.75" customHeight="1" x14ac:dyDescent="0.2">
      <c r="A22" s="45" t="e">
        <f>+Sheet1!#REF!</f>
        <v>#REF!</v>
      </c>
      <c r="D22" s="44">
        <v>1</v>
      </c>
      <c r="E22" s="44">
        <v>1</v>
      </c>
      <c r="F22" s="44">
        <v>1</v>
      </c>
      <c r="G22" s="44">
        <v>1</v>
      </c>
      <c r="H22" s="44">
        <v>1</v>
      </c>
      <c r="I22" s="44">
        <v>1</v>
      </c>
      <c r="J22" s="44">
        <v>1</v>
      </c>
      <c r="K22" s="44">
        <v>1</v>
      </c>
      <c r="L22" s="44">
        <v>1</v>
      </c>
      <c r="M22" s="44">
        <v>1</v>
      </c>
      <c r="N22" s="44">
        <v>1</v>
      </c>
      <c r="O22" s="44">
        <v>1</v>
      </c>
      <c r="P22" s="44">
        <v>1</v>
      </c>
      <c r="Q22" s="44">
        <v>1</v>
      </c>
      <c r="R22" s="44">
        <v>1</v>
      </c>
      <c r="S22" s="44">
        <v>1</v>
      </c>
      <c r="T22" s="44"/>
      <c r="U22" s="44">
        <v>1</v>
      </c>
      <c r="V22" s="44">
        <v>1</v>
      </c>
      <c r="W22" s="44"/>
      <c r="X22" s="44">
        <v>1</v>
      </c>
      <c r="Z22" s="46">
        <f t="shared" si="0"/>
        <v>19</v>
      </c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</row>
    <row r="23" spans="1:70" s="51" customFormat="1" ht="12.75" customHeight="1" x14ac:dyDescent="0.2">
      <c r="A23" s="50" t="s">
        <v>25</v>
      </c>
      <c r="D23" s="52">
        <v>1</v>
      </c>
      <c r="E23" s="52">
        <v>1</v>
      </c>
      <c r="F23" s="52">
        <v>1</v>
      </c>
      <c r="G23" s="52">
        <v>1</v>
      </c>
      <c r="H23" s="52">
        <v>1</v>
      </c>
      <c r="I23" s="52">
        <v>1</v>
      </c>
      <c r="J23" s="52">
        <v>1</v>
      </c>
      <c r="K23" s="52">
        <v>1</v>
      </c>
      <c r="L23" s="52">
        <v>1</v>
      </c>
      <c r="M23" s="52">
        <v>1</v>
      </c>
      <c r="N23" s="52">
        <v>1</v>
      </c>
      <c r="O23" s="52">
        <v>1</v>
      </c>
      <c r="P23" s="52">
        <v>1</v>
      </c>
      <c r="Q23" s="52">
        <v>1</v>
      </c>
      <c r="R23" s="52">
        <v>1</v>
      </c>
      <c r="S23" s="52">
        <v>1</v>
      </c>
      <c r="T23" s="52"/>
      <c r="U23" s="52">
        <v>1</v>
      </c>
      <c r="V23" s="52">
        <v>1</v>
      </c>
      <c r="W23" s="52"/>
      <c r="X23" s="52">
        <v>1</v>
      </c>
      <c r="Z23" s="56">
        <f t="shared" si="0"/>
        <v>19</v>
      </c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</row>
    <row r="24" spans="1:70" s="51" customFormat="1" ht="12.75" customHeight="1" x14ac:dyDescent="0.2">
      <c r="A24" s="50" t="s">
        <v>27</v>
      </c>
      <c r="D24" s="52">
        <v>1</v>
      </c>
      <c r="E24" s="52">
        <v>1</v>
      </c>
      <c r="F24" s="52">
        <v>1</v>
      </c>
      <c r="G24" s="52">
        <v>1</v>
      </c>
      <c r="H24" s="52">
        <v>1</v>
      </c>
      <c r="I24" s="52">
        <v>1</v>
      </c>
      <c r="J24" s="52">
        <v>1</v>
      </c>
      <c r="K24" s="52">
        <v>1</v>
      </c>
      <c r="L24" s="52">
        <v>1</v>
      </c>
      <c r="M24" s="52">
        <v>1</v>
      </c>
      <c r="N24" s="52">
        <v>1</v>
      </c>
      <c r="O24" s="52">
        <v>1</v>
      </c>
      <c r="P24" s="52">
        <v>1</v>
      </c>
      <c r="Q24" s="52">
        <v>1</v>
      </c>
      <c r="R24" s="52">
        <v>1</v>
      </c>
      <c r="S24" s="52">
        <v>1</v>
      </c>
      <c r="T24" s="52"/>
      <c r="U24" s="52">
        <v>1</v>
      </c>
      <c r="V24" s="52">
        <v>1</v>
      </c>
      <c r="W24" s="52"/>
      <c r="X24" s="52">
        <v>1</v>
      </c>
      <c r="Z24" s="56">
        <f>+SUM(D24:X24)</f>
        <v>19</v>
      </c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</row>
    <row r="25" spans="1:70" ht="37.5" customHeight="1" x14ac:dyDescent="0.2">
      <c r="A25" s="1"/>
      <c r="B25" s="1"/>
      <c r="C25" s="1"/>
      <c r="D25" s="43">
        <f>+X1+5</f>
        <v>42296</v>
      </c>
      <c r="E25" s="43">
        <f>+D25+2</f>
        <v>42298</v>
      </c>
      <c r="F25" s="43">
        <f>+E25+2</f>
        <v>42300</v>
      </c>
      <c r="G25" s="43">
        <f>+F25+3</f>
        <v>42303</v>
      </c>
      <c r="H25" s="43">
        <f>+G25+2</f>
        <v>42305</v>
      </c>
      <c r="I25" s="43">
        <f>+H25+2</f>
        <v>42307</v>
      </c>
      <c r="J25" s="43">
        <f>+I25+3</f>
        <v>42310</v>
      </c>
      <c r="K25" s="43">
        <f>+J25+2</f>
        <v>42312</v>
      </c>
      <c r="L25" s="43">
        <f>+K25+2</f>
        <v>42314</v>
      </c>
      <c r="M25" s="43">
        <f>+L25+3</f>
        <v>42317</v>
      </c>
      <c r="N25" s="43">
        <f>+M25+2</f>
        <v>42319</v>
      </c>
      <c r="O25" s="43">
        <f>+N25+2</f>
        <v>42321</v>
      </c>
      <c r="P25" s="43">
        <f>+O25+3</f>
        <v>42324</v>
      </c>
      <c r="Q25" s="43">
        <f>+P25+2</f>
        <v>42326</v>
      </c>
      <c r="R25" s="43">
        <f>+Q25+2</f>
        <v>42328</v>
      </c>
      <c r="S25" s="43">
        <f>+R25+3</f>
        <v>42331</v>
      </c>
      <c r="T25" s="43">
        <f>+S25+2</f>
        <v>42333</v>
      </c>
      <c r="U25" s="43">
        <f>+T25+5</f>
        <v>42338</v>
      </c>
      <c r="V25" s="43">
        <f>+U25+2</f>
        <v>42340</v>
      </c>
      <c r="W25" s="43">
        <f>+V25+2</f>
        <v>42342</v>
      </c>
      <c r="X25" s="1"/>
      <c r="Y25" s="1"/>
      <c r="Z25" s="46"/>
      <c r="AA25" s="1"/>
      <c r="AB25" s="16" t="s">
        <v>26</v>
      </c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</row>
    <row r="26" spans="1:70" ht="15.75" customHeight="1" x14ac:dyDescent="0.2">
      <c r="A26" s="57" t="e">
        <f>+A2</f>
        <v>#REF!</v>
      </c>
      <c r="B26" s="46"/>
      <c r="C26" s="46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6"/>
      <c r="Y26" s="46"/>
      <c r="Z26" s="46">
        <f>+SUM(D26:X26)</f>
        <v>0</v>
      </c>
      <c r="AA26" s="46"/>
      <c r="AB26" s="58">
        <f t="shared" ref="AB26:AB48" si="1">+Z2+Z26</f>
        <v>12.5</v>
      </c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</row>
    <row r="27" spans="1:70" ht="12.75" customHeight="1" x14ac:dyDescent="0.2">
      <c r="A27" s="57" t="e">
        <f t="shared" ref="A27:A46" si="2">+A3</f>
        <v>#REF!</v>
      </c>
      <c r="B27" s="1"/>
      <c r="C27" s="1"/>
      <c r="D27" s="1"/>
      <c r="E27" s="1">
        <v>1</v>
      </c>
      <c r="F27" s="1">
        <v>1</v>
      </c>
      <c r="G27" s="1"/>
      <c r="H27" s="1">
        <v>1</v>
      </c>
      <c r="I27" s="1">
        <v>1</v>
      </c>
      <c r="J27" s="1">
        <v>1</v>
      </c>
      <c r="K27" s="1">
        <v>1</v>
      </c>
      <c r="L27" s="1">
        <v>1</v>
      </c>
      <c r="M27" s="1">
        <v>1</v>
      </c>
      <c r="N27" s="1">
        <v>1</v>
      </c>
      <c r="O27" s="1">
        <v>1</v>
      </c>
      <c r="P27" s="1"/>
      <c r="Q27" s="1">
        <v>1</v>
      </c>
      <c r="R27" s="1">
        <v>1</v>
      </c>
      <c r="S27" s="1">
        <v>1</v>
      </c>
      <c r="T27" s="1">
        <v>1</v>
      </c>
      <c r="U27" s="1"/>
      <c r="V27" s="1">
        <v>1</v>
      </c>
      <c r="W27" s="1"/>
      <c r="X27" s="5"/>
      <c r="Y27" s="13"/>
      <c r="Z27" s="46">
        <f t="shared" si="0"/>
        <v>15</v>
      </c>
      <c r="AA27" s="4"/>
      <c r="AB27" s="58">
        <f t="shared" si="1"/>
        <v>27</v>
      </c>
      <c r="AC27" s="4"/>
      <c r="AD27" s="4"/>
      <c r="AE27" s="4"/>
      <c r="AF27" s="4"/>
      <c r="AG27" s="4"/>
      <c r="AH27" s="4"/>
      <c r="AI27" s="1"/>
      <c r="AJ27" s="5"/>
      <c r="AK27" s="5"/>
      <c r="AL27" s="5"/>
      <c r="AM27" s="5"/>
      <c r="AN27" s="5"/>
      <c r="AO27" s="17"/>
      <c r="AP27" s="5"/>
      <c r="AQ27" s="5"/>
      <c r="AR27" s="5"/>
      <c r="AS27" s="5"/>
      <c r="AT27" s="5"/>
      <c r="AU27" s="5"/>
      <c r="AV27" s="13"/>
      <c r="AW27" s="5"/>
      <c r="AX27" s="5"/>
      <c r="AY27" s="5"/>
      <c r="AZ27" s="13"/>
      <c r="BA27" s="4"/>
      <c r="BB27" s="10"/>
      <c r="BC27" s="12"/>
      <c r="BD27" s="11"/>
      <c r="BE27" s="11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</row>
    <row r="28" spans="1:70" ht="12.75" customHeight="1" x14ac:dyDescent="0.2">
      <c r="A28" s="57" t="e">
        <f t="shared" si="2"/>
        <v>#REF!</v>
      </c>
      <c r="B28" s="1"/>
      <c r="C28" s="1"/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1">
        <v>1</v>
      </c>
      <c r="N28" s="1">
        <v>1</v>
      </c>
      <c r="O28" s="1">
        <v>1</v>
      </c>
      <c r="P28" s="1">
        <v>1</v>
      </c>
      <c r="Q28" s="1">
        <v>1</v>
      </c>
      <c r="R28" s="1">
        <v>1</v>
      </c>
      <c r="S28" s="1">
        <v>1</v>
      </c>
      <c r="T28" s="1">
        <v>1</v>
      </c>
      <c r="U28" s="1">
        <v>1</v>
      </c>
      <c r="V28" s="1">
        <v>1</v>
      </c>
      <c r="W28" s="1"/>
      <c r="X28" s="19"/>
      <c r="Y28" s="19"/>
      <c r="Z28" s="46">
        <f t="shared" si="0"/>
        <v>19</v>
      </c>
      <c r="AA28" s="19"/>
      <c r="AB28" s="58">
        <f t="shared" si="1"/>
        <v>38</v>
      </c>
      <c r="AC28" s="19"/>
      <c r="AD28" s="19"/>
      <c r="AE28" s="19"/>
      <c r="AF28" s="19"/>
      <c r="AG28" s="19"/>
      <c r="AH28" s="20"/>
      <c r="AI28" s="18"/>
      <c r="AJ28" s="19"/>
      <c r="AK28" s="19"/>
      <c r="AL28" s="19"/>
      <c r="AM28" s="19"/>
      <c r="AN28" s="19"/>
      <c r="AO28" s="21"/>
      <c r="AP28" s="19"/>
      <c r="AQ28" s="19"/>
      <c r="AR28" s="19"/>
      <c r="AS28" s="19"/>
      <c r="AT28" s="19"/>
      <c r="AU28" s="19"/>
      <c r="AV28" s="20"/>
      <c r="AW28" s="19"/>
      <c r="AX28" s="19"/>
      <c r="AY28" s="19"/>
      <c r="AZ28" s="20"/>
      <c r="BA28" s="23"/>
      <c r="BB28" s="24"/>
      <c r="BC28" s="22"/>
      <c r="BD28" s="19"/>
      <c r="BE28" s="19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</row>
    <row r="29" spans="1:70" ht="12.75" customHeight="1" x14ac:dyDescent="0.2">
      <c r="A29" s="57" t="e">
        <f t="shared" si="2"/>
        <v>#REF!</v>
      </c>
      <c r="B29" s="16"/>
      <c r="C29" s="16"/>
      <c r="D29" s="1">
        <v>1</v>
      </c>
      <c r="E29" s="1">
        <v>1</v>
      </c>
      <c r="F29" s="1">
        <v>1</v>
      </c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>
        <v>1</v>
      </c>
      <c r="O29" s="1">
        <v>1</v>
      </c>
      <c r="P29" s="1">
        <v>1</v>
      </c>
      <c r="Q29" s="1">
        <v>1</v>
      </c>
      <c r="R29" s="1">
        <v>1</v>
      </c>
      <c r="S29" s="1">
        <v>1</v>
      </c>
      <c r="T29" s="1">
        <v>1</v>
      </c>
      <c r="U29" s="1">
        <v>1</v>
      </c>
      <c r="V29" s="1">
        <v>1</v>
      </c>
      <c r="W29" s="1"/>
      <c r="X29" s="42"/>
      <c r="Y29" s="16"/>
      <c r="Z29" s="46">
        <f t="shared" si="0"/>
        <v>19</v>
      </c>
      <c r="AA29" s="16"/>
      <c r="AB29" s="58">
        <f t="shared" si="1"/>
        <v>37</v>
      </c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</row>
    <row r="30" spans="1:70" ht="12.75" customHeight="1" x14ac:dyDescent="0.2">
      <c r="A30" s="57" t="e">
        <f t="shared" si="2"/>
        <v>#REF!</v>
      </c>
      <c r="B30" s="1"/>
      <c r="C30" s="1"/>
      <c r="D30" s="1">
        <v>1</v>
      </c>
      <c r="E30" s="1"/>
      <c r="F30" s="1"/>
      <c r="G30" s="1">
        <v>1</v>
      </c>
      <c r="H30" s="1">
        <v>1</v>
      </c>
      <c r="I30" s="1">
        <v>1</v>
      </c>
      <c r="J30" s="1">
        <v>1</v>
      </c>
      <c r="K30" s="1">
        <v>1</v>
      </c>
      <c r="L30" s="1">
        <v>1</v>
      </c>
      <c r="M30" s="1"/>
      <c r="N30" s="1">
        <v>1</v>
      </c>
      <c r="O30" s="1">
        <v>1</v>
      </c>
      <c r="P30" s="1">
        <v>1</v>
      </c>
      <c r="Q30" s="1">
        <v>1</v>
      </c>
      <c r="R30" s="1">
        <v>1</v>
      </c>
      <c r="S30" s="1">
        <v>1</v>
      </c>
      <c r="T30" s="1"/>
      <c r="U30" s="1">
        <v>1</v>
      </c>
      <c r="V30" s="1">
        <v>1</v>
      </c>
      <c r="W30" s="1"/>
      <c r="X30" s="5"/>
      <c r="Y30" s="5"/>
      <c r="Z30" s="46">
        <f t="shared" si="0"/>
        <v>15</v>
      </c>
      <c r="AA30" s="5"/>
      <c r="AB30" s="58">
        <f t="shared" si="1"/>
        <v>32</v>
      </c>
      <c r="AC30" s="5"/>
      <c r="AD30" s="5"/>
      <c r="AE30" s="5"/>
      <c r="AF30" s="5"/>
      <c r="AG30" s="5"/>
      <c r="AH30" s="13"/>
      <c r="AI30" s="1"/>
      <c r="AJ30" s="5"/>
      <c r="AK30" s="5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</row>
    <row r="31" spans="1:70" x14ac:dyDescent="0.2">
      <c r="A31" s="57" t="str">
        <f t="shared" si="2"/>
        <v>Coattails</v>
      </c>
      <c r="B31" s="1"/>
      <c r="C31" s="1"/>
      <c r="D31" s="1">
        <v>1</v>
      </c>
      <c r="E31" s="1">
        <v>1</v>
      </c>
      <c r="F31" s="1"/>
      <c r="G31" s="1">
        <v>1</v>
      </c>
      <c r="H31" s="1">
        <v>1</v>
      </c>
      <c r="I31" s="1">
        <v>1</v>
      </c>
      <c r="J31" s="1">
        <v>1</v>
      </c>
      <c r="K31" s="1"/>
      <c r="L31" s="1">
        <v>0.5</v>
      </c>
      <c r="M31" s="1"/>
      <c r="N31" s="1">
        <v>1</v>
      </c>
      <c r="O31" s="1">
        <v>1</v>
      </c>
      <c r="P31" s="1"/>
      <c r="Q31" s="1"/>
      <c r="R31" s="1"/>
      <c r="S31" s="1"/>
      <c r="T31" s="1"/>
      <c r="U31" s="1"/>
      <c r="V31" s="1"/>
      <c r="W31" s="1"/>
      <c r="Z31" s="46">
        <f t="shared" si="0"/>
        <v>8.5</v>
      </c>
      <c r="AB31" s="58">
        <f t="shared" si="1"/>
        <v>27.5</v>
      </c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</row>
    <row r="32" spans="1:70" ht="12.75" customHeight="1" x14ac:dyDescent="0.2">
      <c r="A32" s="57" t="e">
        <f t="shared" si="2"/>
        <v>#REF!</v>
      </c>
      <c r="B32" s="1"/>
      <c r="C32" s="1"/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1">
        <v>1</v>
      </c>
      <c r="J32" s="1">
        <v>1</v>
      </c>
      <c r="K32" s="1">
        <v>1</v>
      </c>
      <c r="L32" s="1">
        <v>1</v>
      </c>
      <c r="M32" s="1">
        <v>1</v>
      </c>
      <c r="N32" s="1">
        <v>1</v>
      </c>
      <c r="O32" s="1">
        <v>1</v>
      </c>
      <c r="P32" s="1">
        <v>1</v>
      </c>
      <c r="Q32" s="1">
        <v>1</v>
      </c>
      <c r="R32" s="1">
        <v>1</v>
      </c>
      <c r="S32" s="1">
        <v>1</v>
      </c>
      <c r="T32" s="1">
        <v>1</v>
      </c>
      <c r="U32" s="1">
        <v>1</v>
      </c>
      <c r="V32" s="1">
        <v>1</v>
      </c>
      <c r="W32" s="1"/>
      <c r="X32" s="5"/>
      <c r="Y32" s="13"/>
      <c r="Z32" s="46">
        <f t="shared" si="0"/>
        <v>19</v>
      </c>
      <c r="AA32" s="4"/>
      <c r="AB32" s="58">
        <f t="shared" si="1"/>
        <v>38</v>
      </c>
      <c r="AC32" s="4"/>
      <c r="AD32" s="4"/>
      <c r="AE32" s="4"/>
      <c r="AF32" s="4"/>
      <c r="AG32" s="4"/>
      <c r="AH32" s="4"/>
      <c r="AI32" s="1"/>
      <c r="AJ32" s="5"/>
      <c r="AK32" s="5"/>
      <c r="AL32" s="5"/>
      <c r="AM32" s="5"/>
      <c r="AN32" s="5"/>
      <c r="AO32" s="17"/>
      <c r="AP32" s="5"/>
      <c r="AQ32" s="5"/>
      <c r="AR32" s="5"/>
      <c r="AS32" s="5"/>
      <c r="AT32" s="5"/>
      <c r="AU32" s="5"/>
      <c r="AV32" s="13"/>
      <c r="AW32" s="5"/>
      <c r="AX32" s="5"/>
      <c r="AY32" s="5"/>
      <c r="AZ32" s="13"/>
      <c r="BA32" s="4"/>
      <c r="BB32" s="10"/>
      <c r="BC32" s="12"/>
      <c r="BD32" s="11"/>
      <c r="BE32" s="11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</row>
    <row r="33" spans="1:70" ht="12.75" customHeight="1" x14ac:dyDescent="0.2">
      <c r="A33" s="57" t="str">
        <f t="shared" si="2"/>
        <v>dm11</v>
      </c>
      <c r="B33" s="1"/>
      <c r="C33" s="1"/>
      <c r="D33" s="1"/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  <c r="K33" s="1">
        <v>1</v>
      </c>
      <c r="L33" s="1">
        <v>1</v>
      </c>
      <c r="M33" s="1">
        <v>1</v>
      </c>
      <c r="N33" s="1">
        <v>1</v>
      </c>
      <c r="O33" s="1">
        <v>1</v>
      </c>
      <c r="P33" s="1">
        <v>1</v>
      </c>
      <c r="Q33" s="1">
        <v>1</v>
      </c>
      <c r="R33" s="1">
        <v>1</v>
      </c>
      <c r="S33" s="1">
        <v>1</v>
      </c>
      <c r="T33" s="1">
        <v>1</v>
      </c>
      <c r="U33" s="1">
        <v>1</v>
      </c>
      <c r="V33" s="1">
        <v>1</v>
      </c>
      <c r="W33" s="1"/>
      <c r="X33" s="19"/>
      <c r="Y33" s="19"/>
      <c r="Z33" s="46">
        <f t="shared" si="0"/>
        <v>18</v>
      </c>
      <c r="AA33" s="19"/>
      <c r="AB33" s="58">
        <f t="shared" si="1"/>
        <v>36</v>
      </c>
      <c r="AC33" s="19"/>
      <c r="AD33" s="19"/>
      <c r="AE33" s="19"/>
      <c r="AF33" s="19"/>
      <c r="AG33" s="19"/>
      <c r="AH33" s="20"/>
      <c r="AI33" s="18"/>
      <c r="AJ33" s="19"/>
      <c r="AK33" s="19"/>
      <c r="AL33" s="19"/>
      <c r="AM33" s="19"/>
      <c r="AN33" s="19"/>
      <c r="AO33" s="21"/>
      <c r="AP33" s="19"/>
      <c r="AQ33" s="19"/>
      <c r="AR33" s="19"/>
      <c r="AS33" s="19"/>
      <c r="AT33" s="19"/>
      <c r="AU33" s="19"/>
      <c r="AV33" s="20"/>
      <c r="AW33" s="19"/>
      <c r="AX33" s="19"/>
      <c r="AY33" s="19"/>
      <c r="AZ33" s="20"/>
      <c r="BA33" s="23"/>
      <c r="BB33" s="24"/>
      <c r="BC33" s="22"/>
      <c r="BD33" s="19"/>
      <c r="BE33" s="19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</row>
    <row r="34" spans="1:70" ht="12.75" customHeight="1" x14ac:dyDescent="0.2">
      <c r="A34" s="57" t="e">
        <f t="shared" si="2"/>
        <v>#REF!</v>
      </c>
      <c r="B34" s="1"/>
      <c r="C34" s="1"/>
      <c r="D34" s="1">
        <v>1</v>
      </c>
      <c r="E34" s="1">
        <v>1</v>
      </c>
      <c r="F34" s="1">
        <v>1</v>
      </c>
      <c r="G34" s="1">
        <v>1</v>
      </c>
      <c r="H34" s="1">
        <v>1</v>
      </c>
      <c r="I34" s="1">
        <v>1</v>
      </c>
      <c r="J34" s="1">
        <v>1</v>
      </c>
      <c r="K34" s="1">
        <v>1</v>
      </c>
      <c r="L34" s="1">
        <v>1</v>
      </c>
      <c r="M34" s="1">
        <v>1</v>
      </c>
      <c r="N34" s="1">
        <v>1</v>
      </c>
      <c r="O34" s="1">
        <v>1</v>
      </c>
      <c r="P34" s="1">
        <v>0.5</v>
      </c>
      <c r="Q34" s="1">
        <v>1</v>
      </c>
      <c r="R34" s="1">
        <v>1</v>
      </c>
      <c r="S34" s="1">
        <v>1</v>
      </c>
      <c r="T34" s="1">
        <v>1</v>
      </c>
      <c r="U34" s="1"/>
      <c r="V34" s="1">
        <v>1</v>
      </c>
      <c r="W34" s="1"/>
      <c r="X34" s="5"/>
      <c r="Y34" s="5"/>
      <c r="Z34" s="46">
        <f t="shared" si="0"/>
        <v>17.5</v>
      </c>
      <c r="AA34" s="5"/>
      <c r="AB34" s="58">
        <f t="shared" si="1"/>
        <v>30.5</v>
      </c>
      <c r="AC34" s="5"/>
      <c r="AD34" s="5"/>
      <c r="AE34" s="5"/>
      <c r="AF34" s="5"/>
      <c r="AG34" s="5"/>
      <c r="AH34" s="13"/>
      <c r="AI34" s="1"/>
      <c r="AJ34" s="5"/>
      <c r="AK34" s="5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</row>
    <row r="35" spans="1:70" x14ac:dyDescent="0.2">
      <c r="A35" s="57" t="str">
        <f t="shared" si="2"/>
        <v>Hazel</v>
      </c>
      <c r="B35" s="1"/>
      <c r="C35" s="1"/>
      <c r="D35" s="1">
        <v>1</v>
      </c>
      <c r="E35" s="1">
        <v>1</v>
      </c>
      <c r="F35" s="1">
        <v>1</v>
      </c>
      <c r="G35" s="1">
        <v>1</v>
      </c>
      <c r="H35" s="1">
        <v>1</v>
      </c>
      <c r="I35" s="1">
        <v>1</v>
      </c>
      <c r="J35" s="1">
        <v>1</v>
      </c>
      <c r="K35" s="1">
        <v>1</v>
      </c>
      <c r="L35" s="1">
        <v>1</v>
      </c>
      <c r="M35" s="1">
        <v>1</v>
      </c>
      <c r="N35" s="1">
        <v>1</v>
      </c>
      <c r="O35" s="1">
        <v>1</v>
      </c>
      <c r="P35" s="1">
        <v>1</v>
      </c>
      <c r="Q35" s="1">
        <v>1</v>
      </c>
      <c r="R35" s="1">
        <v>1</v>
      </c>
      <c r="S35" s="1">
        <v>1</v>
      </c>
      <c r="T35" s="1"/>
      <c r="U35" s="1">
        <v>1</v>
      </c>
      <c r="V35" s="1">
        <v>1</v>
      </c>
      <c r="W35" s="1"/>
      <c r="Z35" s="46">
        <f t="shared" si="0"/>
        <v>18</v>
      </c>
      <c r="AB35" s="58">
        <f t="shared" si="1"/>
        <v>37</v>
      </c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</row>
    <row r="36" spans="1:70" ht="12.75" customHeight="1" x14ac:dyDescent="0.2">
      <c r="A36" s="57" t="str">
        <f t="shared" si="2"/>
        <v>Kale</v>
      </c>
      <c r="B36" s="1"/>
      <c r="C36" s="1"/>
      <c r="D36" s="1">
        <v>1</v>
      </c>
      <c r="E36" s="1">
        <v>1</v>
      </c>
      <c r="F36" s="1">
        <v>1</v>
      </c>
      <c r="G36" s="1">
        <v>1</v>
      </c>
      <c r="H36" s="1">
        <v>1</v>
      </c>
      <c r="I36" s="1">
        <v>1</v>
      </c>
      <c r="J36" s="1">
        <v>1</v>
      </c>
      <c r="K36" s="1">
        <v>1</v>
      </c>
      <c r="L36" s="1">
        <v>1</v>
      </c>
      <c r="M36" s="1">
        <v>1</v>
      </c>
      <c r="N36" s="1">
        <v>1</v>
      </c>
      <c r="O36" s="1">
        <v>1</v>
      </c>
      <c r="P36" s="1">
        <v>1</v>
      </c>
      <c r="Q36" s="1"/>
      <c r="R36" s="1">
        <v>1</v>
      </c>
      <c r="S36" s="1">
        <v>1</v>
      </c>
      <c r="T36" s="1">
        <v>1</v>
      </c>
      <c r="U36" s="1">
        <v>1</v>
      </c>
      <c r="V36" s="1">
        <v>1</v>
      </c>
      <c r="W36" s="1"/>
      <c r="X36" s="5"/>
      <c r="Y36" s="13"/>
      <c r="Z36" s="46">
        <f t="shared" si="0"/>
        <v>18</v>
      </c>
      <c r="AA36" s="4"/>
      <c r="AB36" s="58">
        <f t="shared" si="1"/>
        <v>37</v>
      </c>
      <c r="AC36" s="4"/>
      <c r="AD36" s="4"/>
      <c r="AE36" s="4"/>
      <c r="AF36" s="4"/>
      <c r="AG36" s="4"/>
      <c r="AH36" s="4"/>
      <c r="AI36" s="1"/>
      <c r="AJ36" s="5"/>
      <c r="AK36" s="5"/>
      <c r="AL36" s="5"/>
      <c r="AM36" s="5"/>
      <c r="AN36" s="5"/>
      <c r="AO36" s="17"/>
      <c r="AP36" s="5"/>
      <c r="AQ36" s="5"/>
      <c r="AR36" s="5"/>
      <c r="AS36" s="5"/>
      <c r="AT36" s="5"/>
      <c r="AU36" s="5"/>
      <c r="AV36" s="13"/>
      <c r="AW36" s="5"/>
      <c r="AX36" s="5"/>
      <c r="AY36" s="5"/>
      <c r="AZ36" s="13"/>
      <c r="BA36" s="4"/>
      <c r="BB36" s="10"/>
      <c r="BC36" s="12"/>
      <c r="BD36" s="11"/>
      <c r="BE36" s="11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</row>
    <row r="37" spans="1:70" ht="12.75" customHeight="1" x14ac:dyDescent="0.2">
      <c r="A37" s="57" t="e">
        <f t="shared" si="2"/>
        <v>#REF!</v>
      </c>
      <c r="B37" s="1"/>
      <c r="C37" s="1"/>
      <c r="D37" s="1">
        <v>1</v>
      </c>
      <c r="E37" s="1">
        <v>1</v>
      </c>
      <c r="F37" s="1">
        <v>1</v>
      </c>
      <c r="G37" s="1">
        <v>1</v>
      </c>
      <c r="H37" s="1">
        <v>1</v>
      </c>
      <c r="I37" s="1">
        <v>1</v>
      </c>
      <c r="J37" s="1">
        <v>1</v>
      </c>
      <c r="K37" s="1">
        <v>1</v>
      </c>
      <c r="L37" s="1">
        <v>1</v>
      </c>
      <c r="M37" s="1">
        <v>1</v>
      </c>
      <c r="N37" s="1">
        <v>1</v>
      </c>
      <c r="O37" s="1">
        <v>1</v>
      </c>
      <c r="P37" s="1">
        <v>1</v>
      </c>
      <c r="Q37" s="1">
        <v>1</v>
      </c>
      <c r="R37" s="1">
        <v>1</v>
      </c>
      <c r="S37" s="1">
        <v>1</v>
      </c>
      <c r="T37" s="1"/>
      <c r="U37" s="1">
        <v>1</v>
      </c>
      <c r="V37" s="1">
        <v>1</v>
      </c>
      <c r="W37" s="1"/>
      <c r="X37" s="19"/>
      <c r="Y37" s="19"/>
      <c r="Z37" s="46">
        <f t="shared" si="0"/>
        <v>18</v>
      </c>
      <c r="AA37" s="19"/>
      <c r="AB37" s="58">
        <f t="shared" si="1"/>
        <v>37</v>
      </c>
      <c r="AC37" s="19"/>
      <c r="AD37" s="19"/>
      <c r="AE37" s="19"/>
      <c r="AF37" s="19"/>
      <c r="AG37" s="19"/>
      <c r="AH37" s="20"/>
      <c r="AI37" s="18"/>
      <c r="AJ37" s="19"/>
      <c r="AK37" s="19"/>
      <c r="AL37" s="19"/>
      <c r="AM37" s="19"/>
      <c r="AN37" s="19"/>
      <c r="AO37" s="21"/>
      <c r="AP37" s="19"/>
      <c r="AQ37" s="19"/>
      <c r="AR37" s="19"/>
      <c r="AS37" s="19"/>
      <c r="AT37" s="19"/>
      <c r="AU37" s="19"/>
      <c r="AV37" s="20"/>
      <c r="AW37" s="19"/>
      <c r="AX37" s="19"/>
      <c r="AY37" s="19"/>
      <c r="AZ37" s="20"/>
      <c r="BA37" s="23"/>
      <c r="BB37" s="24"/>
      <c r="BC37" s="22"/>
      <c r="BD37" s="19"/>
      <c r="BE37" s="19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</row>
    <row r="38" spans="1:70" ht="12.75" customHeight="1" x14ac:dyDescent="0.2">
      <c r="A38" s="57" t="e">
        <f t="shared" si="2"/>
        <v>#REF!</v>
      </c>
      <c r="B38" s="16"/>
      <c r="C38" s="16"/>
      <c r="D38" s="1">
        <v>1</v>
      </c>
      <c r="E38" s="1">
        <v>1</v>
      </c>
      <c r="F38" s="1">
        <v>1</v>
      </c>
      <c r="G38" s="1">
        <v>1</v>
      </c>
      <c r="H38" s="1">
        <v>1</v>
      </c>
      <c r="I38" s="1">
        <v>1</v>
      </c>
      <c r="J38" s="1">
        <v>1</v>
      </c>
      <c r="K38" s="1">
        <v>1</v>
      </c>
      <c r="L38" s="1">
        <v>1</v>
      </c>
      <c r="M38" s="1">
        <v>1</v>
      </c>
      <c r="N38" s="1">
        <v>1</v>
      </c>
      <c r="O38" s="1">
        <v>1</v>
      </c>
      <c r="P38" s="1">
        <v>1</v>
      </c>
      <c r="Q38" s="1">
        <v>1</v>
      </c>
      <c r="R38" s="1">
        <v>1</v>
      </c>
      <c r="S38" s="1">
        <v>1</v>
      </c>
      <c r="T38" s="1">
        <v>1</v>
      </c>
      <c r="U38" s="1">
        <v>1</v>
      </c>
      <c r="V38" s="1">
        <v>1</v>
      </c>
      <c r="W38" s="1"/>
      <c r="X38" s="42"/>
      <c r="Y38" s="16"/>
      <c r="Z38" s="46">
        <f t="shared" si="0"/>
        <v>19</v>
      </c>
      <c r="AA38" s="16"/>
      <c r="AB38" s="58">
        <f t="shared" si="1"/>
        <v>38</v>
      </c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</row>
    <row r="39" spans="1:70" ht="12.75" customHeight="1" x14ac:dyDescent="0.2">
      <c r="A39" s="57" t="e">
        <f t="shared" si="2"/>
        <v>#REF!</v>
      </c>
      <c r="B39" s="1"/>
      <c r="C39" s="1"/>
      <c r="D39" s="1"/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/>
      <c r="M39" s="1">
        <v>1</v>
      </c>
      <c r="N39" s="1">
        <v>1</v>
      </c>
      <c r="O39" s="1">
        <v>1</v>
      </c>
      <c r="P39" s="1">
        <v>1</v>
      </c>
      <c r="Q39" s="1">
        <v>1</v>
      </c>
      <c r="R39" s="1">
        <v>1</v>
      </c>
      <c r="S39" s="1">
        <v>1</v>
      </c>
      <c r="T39" s="1"/>
      <c r="U39" s="1">
        <v>1</v>
      </c>
      <c r="V39" s="1">
        <v>1</v>
      </c>
      <c r="W39" s="1"/>
      <c r="X39" s="5"/>
      <c r="Y39" s="5"/>
      <c r="Z39" s="46">
        <f t="shared" si="0"/>
        <v>16</v>
      </c>
      <c r="AA39" s="5"/>
      <c r="AB39" s="58">
        <f t="shared" si="1"/>
        <v>35</v>
      </c>
      <c r="AC39" s="5"/>
      <c r="AD39" s="5"/>
      <c r="AE39" s="5"/>
      <c r="AF39" s="5"/>
      <c r="AG39" s="5"/>
      <c r="AH39" s="13"/>
      <c r="AI39" s="1"/>
      <c r="AJ39" s="5"/>
      <c r="AK39" s="5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</row>
    <row r="40" spans="1:70" x14ac:dyDescent="0.2">
      <c r="A40" s="57" t="str">
        <f t="shared" si="2"/>
        <v>Lion Tamer</v>
      </c>
      <c r="B40" s="1"/>
      <c r="C40" s="1"/>
      <c r="D40" s="1">
        <v>1</v>
      </c>
      <c r="E40" s="1">
        <v>1</v>
      </c>
      <c r="F40" s="1">
        <v>1</v>
      </c>
      <c r="G40" s="1">
        <v>1</v>
      </c>
      <c r="H40" s="1">
        <v>1</v>
      </c>
      <c r="I40" s="1">
        <v>1</v>
      </c>
      <c r="J40" s="1">
        <v>1</v>
      </c>
      <c r="K40" s="1">
        <v>1</v>
      </c>
      <c r="L40" s="1">
        <v>1</v>
      </c>
      <c r="M40" s="1">
        <v>1</v>
      </c>
      <c r="N40" s="1">
        <v>1</v>
      </c>
      <c r="O40" s="1">
        <v>1</v>
      </c>
      <c r="P40" s="1">
        <v>1</v>
      </c>
      <c r="Q40" s="1">
        <v>1</v>
      </c>
      <c r="R40" s="1">
        <v>1</v>
      </c>
      <c r="S40" s="1">
        <v>1</v>
      </c>
      <c r="T40" s="1">
        <v>1</v>
      </c>
      <c r="U40" s="1">
        <v>1</v>
      </c>
      <c r="V40" s="1">
        <v>1</v>
      </c>
      <c r="W40" s="1"/>
      <c r="Z40" s="46">
        <f t="shared" si="0"/>
        <v>19</v>
      </c>
      <c r="AB40" s="58">
        <f t="shared" si="1"/>
        <v>38</v>
      </c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</row>
    <row r="41" spans="1:70" ht="12.75" customHeight="1" x14ac:dyDescent="0.2">
      <c r="A41" s="57" t="str">
        <f t="shared" si="2"/>
        <v>Mango</v>
      </c>
      <c r="B41" s="1"/>
      <c r="C41" s="1"/>
      <c r="D41" s="1">
        <v>1</v>
      </c>
      <c r="E41" s="1">
        <v>1</v>
      </c>
      <c r="F41" s="1">
        <v>1</v>
      </c>
      <c r="G41" s="1">
        <v>1</v>
      </c>
      <c r="H41" s="1">
        <v>1</v>
      </c>
      <c r="I41" s="1">
        <v>1</v>
      </c>
      <c r="J41" s="1">
        <v>1</v>
      </c>
      <c r="K41" s="1">
        <v>1</v>
      </c>
      <c r="L41" s="1">
        <v>1</v>
      </c>
      <c r="M41" s="1">
        <v>1</v>
      </c>
      <c r="N41" s="1">
        <v>1</v>
      </c>
      <c r="O41" s="1">
        <v>1</v>
      </c>
      <c r="P41" s="1">
        <v>1</v>
      </c>
      <c r="Q41" s="1">
        <v>1</v>
      </c>
      <c r="R41" s="1">
        <v>1</v>
      </c>
      <c r="S41" s="1">
        <v>1</v>
      </c>
      <c r="T41" s="1">
        <v>1</v>
      </c>
      <c r="U41" s="1">
        <v>1</v>
      </c>
      <c r="V41" s="1">
        <v>1</v>
      </c>
      <c r="W41" s="1"/>
      <c r="X41" s="5"/>
      <c r="Y41" s="13"/>
      <c r="Z41" s="46">
        <f t="shared" si="0"/>
        <v>19</v>
      </c>
      <c r="AA41" s="4"/>
      <c r="AB41" s="58">
        <f t="shared" si="1"/>
        <v>38</v>
      </c>
      <c r="AC41" s="4"/>
      <c r="AD41" s="4"/>
      <c r="AE41" s="4"/>
      <c r="AF41" s="4"/>
      <c r="AG41" s="4"/>
      <c r="AH41" s="4"/>
      <c r="AI41" s="1"/>
      <c r="AJ41" s="5"/>
      <c r="AK41" s="5"/>
      <c r="AL41" s="5"/>
      <c r="AM41" s="5"/>
      <c r="AN41" s="5"/>
      <c r="AO41" s="17"/>
      <c r="AP41" s="5"/>
      <c r="AQ41" s="5"/>
      <c r="AR41" s="5"/>
      <c r="AS41" s="5"/>
      <c r="AT41" s="5"/>
      <c r="AU41" s="5"/>
      <c r="AV41" s="13"/>
      <c r="AW41" s="5"/>
      <c r="AX41" s="5"/>
      <c r="AY41" s="5"/>
      <c r="AZ41" s="13"/>
      <c r="BA41" s="4"/>
      <c r="BB41" s="10"/>
      <c r="BC41" s="12"/>
      <c r="BD41" s="11"/>
      <c r="BE41" s="11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</row>
    <row r="42" spans="1:70" ht="12.75" customHeight="1" x14ac:dyDescent="0.2">
      <c r="A42" s="57" t="str">
        <f t="shared" si="2"/>
        <v>Raquel</v>
      </c>
      <c r="B42" s="1"/>
      <c r="C42" s="1"/>
      <c r="D42" s="1">
        <v>1</v>
      </c>
      <c r="E42" s="1">
        <v>1</v>
      </c>
      <c r="F42" s="1"/>
      <c r="G42" s="1">
        <v>1</v>
      </c>
      <c r="H42" s="1">
        <v>1</v>
      </c>
      <c r="I42" s="1"/>
      <c r="J42" s="1">
        <v>1</v>
      </c>
      <c r="K42" s="1">
        <v>1</v>
      </c>
      <c r="L42" s="1">
        <v>1</v>
      </c>
      <c r="M42" s="1">
        <v>1</v>
      </c>
      <c r="N42" s="1">
        <v>1</v>
      </c>
      <c r="O42" s="1">
        <v>1</v>
      </c>
      <c r="P42" s="1">
        <v>1</v>
      </c>
      <c r="Q42" s="1">
        <v>1</v>
      </c>
      <c r="R42" s="1">
        <v>1</v>
      </c>
      <c r="S42" s="1">
        <v>1</v>
      </c>
      <c r="T42" s="1">
        <v>1</v>
      </c>
      <c r="U42" s="1">
        <v>1</v>
      </c>
      <c r="V42" s="1">
        <v>1</v>
      </c>
      <c r="W42" s="1"/>
      <c r="X42" s="19"/>
      <c r="Y42" s="19"/>
      <c r="Z42" s="46">
        <f t="shared" si="0"/>
        <v>17</v>
      </c>
      <c r="AA42" s="19"/>
      <c r="AB42" s="58">
        <f t="shared" si="1"/>
        <v>35</v>
      </c>
      <c r="AC42" s="19"/>
      <c r="AD42" s="19"/>
      <c r="AE42" s="19"/>
      <c r="AF42" s="19"/>
      <c r="AG42" s="19"/>
      <c r="AH42" s="20"/>
      <c r="AI42" s="18"/>
      <c r="AJ42" s="19"/>
      <c r="AK42" s="19"/>
      <c r="AL42" s="19"/>
      <c r="AM42" s="19"/>
      <c r="AN42" s="19"/>
      <c r="AO42" s="21"/>
      <c r="AP42" s="19"/>
      <c r="AQ42" s="19"/>
      <c r="AR42" s="19"/>
      <c r="AS42" s="19"/>
      <c r="AT42" s="19"/>
      <c r="AU42" s="19"/>
      <c r="AV42" s="20"/>
      <c r="AW42" s="19"/>
      <c r="AX42" s="19"/>
      <c r="AY42" s="19"/>
      <c r="AZ42" s="20"/>
      <c r="BA42" s="23"/>
      <c r="BB42" s="24"/>
      <c r="BC42" s="22"/>
      <c r="BD42" s="19"/>
      <c r="BE42" s="19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</row>
    <row r="43" spans="1:70" ht="12.75" customHeight="1" x14ac:dyDescent="0.2">
      <c r="A43" s="57" t="str">
        <f t="shared" si="2"/>
        <v>Pineapple Run</v>
      </c>
      <c r="B43" s="16"/>
      <c r="C43" s="16"/>
      <c r="D43" s="1">
        <v>1</v>
      </c>
      <c r="E43" s="1">
        <v>1</v>
      </c>
      <c r="F43" s="1">
        <v>1</v>
      </c>
      <c r="G43" s="1">
        <v>1</v>
      </c>
      <c r="H43" s="1">
        <v>1</v>
      </c>
      <c r="I43" s="1">
        <v>1</v>
      </c>
      <c r="J43" s="1">
        <v>1</v>
      </c>
      <c r="K43" s="1">
        <v>1</v>
      </c>
      <c r="L43" s="1">
        <v>1</v>
      </c>
      <c r="M43" s="1">
        <v>1</v>
      </c>
      <c r="N43" s="1">
        <v>1</v>
      </c>
      <c r="O43" s="1">
        <v>1</v>
      </c>
      <c r="P43" s="1">
        <v>1</v>
      </c>
      <c r="Q43" s="1">
        <v>1</v>
      </c>
      <c r="R43" s="1">
        <v>1</v>
      </c>
      <c r="S43" s="1">
        <v>1</v>
      </c>
      <c r="T43" s="1">
        <v>1</v>
      </c>
      <c r="U43" s="1">
        <v>1</v>
      </c>
      <c r="V43" s="1">
        <v>1</v>
      </c>
      <c r="W43" s="1"/>
      <c r="X43" s="42"/>
      <c r="Y43" s="16"/>
      <c r="Z43" s="46">
        <f t="shared" si="0"/>
        <v>19</v>
      </c>
      <c r="AA43" s="16"/>
      <c r="AB43" s="58">
        <f t="shared" si="1"/>
        <v>38</v>
      </c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</row>
    <row r="44" spans="1:70" ht="12.75" customHeight="1" x14ac:dyDescent="0.2">
      <c r="A44" s="57" t="e">
        <f t="shared" si="2"/>
        <v>#REF!</v>
      </c>
      <c r="B44" s="1"/>
      <c r="C44" s="1"/>
      <c r="D44" s="1"/>
      <c r="E44" s="1">
        <v>1</v>
      </c>
      <c r="F44" s="1">
        <v>1</v>
      </c>
      <c r="G44" s="1">
        <v>1</v>
      </c>
      <c r="H44" s="1">
        <v>1</v>
      </c>
      <c r="I44" s="1"/>
      <c r="J44" s="1">
        <v>1</v>
      </c>
      <c r="K44" s="1">
        <v>1</v>
      </c>
      <c r="L44" s="1">
        <v>1</v>
      </c>
      <c r="M44" s="1">
        <v>1</v>
      </c>
      <c r="N44" s="1">
        <v>1</v>
      </c>
      <c r="O44" s="1">
        <v>1</v>
      </c>
      <c r="P44" s="1">
        <v>1</v>
      </c>
      <c r="Q44" s="1">
        <v>1</v>
      </c>
      <c r="R44" s="1">
        <v>1</v>
      </c>
      <c r="S44" s="1">
        <v>1</v>
      </c>
      <c r="T44" s="1">
        <v>1</v>
      </c>
      <c r="U44" s="1"/>
      <c r="V44" s="1">
        <v>1</v>
      </c>
      <c r="W44" s="1"/>
      <c r="X44" s="5"/>
      <c r="Y44" s="5"/>
      <c r="Z44" s="46">
        <f t="shared" si="0"/>
        <v>16</v>
      </c>
      <c r="AA44" s="5"/>
      <c r="AB44" s="58">
        <f t="shared" si="1"/>
        <v>33</v>
      </c>
      <c r="AC44" s="5"/>
      <c r="AD44" s="5"/>
      <c r="AE44" s="5"/>
      <c r="AF44" s="5"/>
      <c r="AG44" s="5"/>
      <c r="AH44" s="13"/>
      <c r="AI44" s="1"/>
      <c r="AJ44" s="5"/>
      <c r="AK44" s="5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</row>
    <row r="45" spans="1:70" x14ac:dyDescent="0.2">
      <c r="A45" s="57" t="e">
        <f t="shared" si="2"/>
        <v>#REF!</v>
      </c>
      <c r="D45" s="1">
        <v>1</v>
      </c>
      <c r="E45" s="1">
        <v>1</v>
      </c>
      <c r="F45" s="1">
        <v>1</v>
      </c>
      <c r="G45" s="1">
        <v>1</v>
      </c>
      <c r="H45" s="1">
        <v>1</v>
      </c>
      <c r="I45" s="1">
        <v>1</v>
      </c>
      <c r="J45" s="1">
        <v>1</v>
      </c>
      <c r="K45" s="1">
        <v>1</v>
      </c>
      <c r="L45" s="1">
        <v>1</v>
      </c>
      <c r="M45" s="1">
        <v>1</v>
      </c>
      <c r="N45" s="1">
        <v>1</v>
      </c>
      <c r="O45" s="1">
        <v>1</v>
      </c>
      <c r="P45" s="1">
        <v>1</v>
      </c>
      <c r="Q45" s="1">
        <v>1</v>
      </c>
      <c r="R45" s="1">
        <v>1</v>
      </c>
      <c r="S45" s="1">
        <v>1</v>
      </c>
      <c r="T45" s="1"/>
      <c r="U45" s="1">
        <v>1</v>
      </c>
      <c r="V45" s="1">
        <v>1</v>
      </c>
      <c r="W45" s="1"/>
      <c r="Z45" s="46">
        <f t="shared" si="0"/>
        <v>18</v>
      </c>
      <c r="AB45" s="58">
        <f t="shared" si="1"/>
        <v>32</v>
      </c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</row>
    <row r="46" spans="1:70" ht="12.75" customHeight="1" x14ac:dyDescent="0.2">
      <c r="A46" s="57" t="e">
        <f t="shared" si="2"/>
        <v>#REF!</v>
      </c>
      <c r="B46" s="5"/>
      <c r="C46" s="5"/>
      <c r="D46" s="1"/>
      <c r="E46" s="1"/>
      <c r="F46" s="1">
        <v>1</v>
      </c>
      <c r="G46" s="1">
        <v>1</v>
      </c>
      <c r="H46" s="1"/>
      <c r="I46" s="1"/>
      <c r="J46" s="1"/>
      <c r="K46" s="1">
        <v>1</v>
      </c>
      <c r="L46" s="1"/>
      <c r="M46" s="1"/>
      <c r="N46" s="1">
        <v>1</v>
      </c>
      <c r="O46" s="1"/>
      <c r="P46" s="1"/>
      <c r="Q46" s="1"/>
      <c r="R46" s="1"/>
      <c r="S46" s="1"/>
      <c r="T46" s="1"/>
      <c r="U46" s="1"/>
      <c r="V46" s="1"/>
      <c r="W46" s="1"/>
      <c r="X46" s="5"/>
      <c r="Y46" s="13"/>
      <c r="Z46" s="46">
        <f t="shared" si="0"/>
        <v>4</v>
      </c>
      <c r="AA46" s="4"/>
      <c r="AB46" s="58">
        <f t="shared" si="1"/>
        <v>23</v>
      </c>
      <c r="AC46" s="4"/>
      <c r="AD46" s="4"/>
      <c r="AE46" s="4"/>
      <c r="AF46" s="4"/>
      <c r="AG46" s="4"/>
      <c r="AH46" s="4"/>
      <c r="AI46" s="1"/>
      <c r="AJ46" s="5"/>
      <c r="AK46" s="5"/>
      <c r="AL46" s="5"/>
      <c r="AM46" s="5"/>
      <c r="AN46" s="5"/>
      <c r="AO46" s="17"/>
      <c r="AP46" s="5"/>
      <c r="AQ46" s="5"/>
      <c r="AR46" s="5"/>
      <c r="AS46" s="5"/>
      <c r="AT46" s="5"/>
      <c r="AU46" s="5"/>
      <c r="AV46" s="13"/>
      <c r="AW46" s="5"/>
      <c r="AX46" s="5"/>
      <c r="AY46" s="5"/>
      <c r="AZ46" s="13"/>
      <c r="BA46" s="4"/>
      <c r="BB46" s="10"/>
      <c r="BC46" s="12"/>
      <c r="BD46" s="11"/>
      <c r="BE46" s="11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</row>
    <row r="47" spans="1:70" ht="12.75" customHeight="1" x14ac:dyDescent="0.2">
      <c r="A47" s="47" t="s">
        <v>25</v>
      </c>
      <c r="B47" s="19"/>
      <c r="C47" s="19"/>
      <c r="D47" s="19">
        <v>1</v>
      </c>
      <c r="E47" s="19">
        <v>1</v>
      </c>
      <c r="F47" s="19">
        <v>1</v>
      </c>
      <c r="G47" s="19">
        <v>1</v>
      </c>
      <c r="H47" s="19">
        <v>1</v>
      </c>
      <c r="I47" s="19">
        <v>1</v>
      </c>
      <c r="J47" s="19">
        <v>1</v>
      </c>
      <c r="K47" s="19">
        <v>1</v>
      </c>
      <c r="L47" s="19">
        <v>1</v>
      </c>
      <c r="M47" s="19">
        <v>1</v>
      </c>
      <c r="N47" s="19">
        <v>1</v>
      </c>
      <c r="O47" s="19">
        <v>1</v>
      </c>
      <c r="P47" s="19">
        <v>1</v>
      </c>
      <c r="Q47" s="19">
        <v>1</v>
      </c>
      <c r="R47" s="19">
        <v>1</v>
      </c>
      <c r="S47" s="19">
        <v>1</v>
      </c>
      <c r="T47" s="1">
        <v>1</v>
      </c>
      <c r="U47" s="19">
        <v>1</v>
      </c>
      <c r="V47" s="19">
        <v>1</v>
      </c>
      <c r="W47" s="19"/>
      <c r="X47" s="19"/>
      <c r="Y47" s="19"/>
      <c r="Z47" s="46">
        <f t="shared" si="0"/>
        <v>19</v>
      </c>
      <c r="AA47" s="19"/>
      <c r="AB47" s="58">
        <f t="shared" si="1"/>
        <v>38</v>
      </c>
      <c r="AC47" s="19"/>
      <c r="AD47" s="19"/>
      <c r="AE47" s="19"/>
      <c r="AF47" s="19"/>
      <c r="AG47" s="19"/>
      <c r="AH47" s="20"/>
      <c r="AI47" s="18"/>
      <c r="AJ47" s="19"/>
      <c r="AK47" s="19"/>
      <c r="AL47" s="19"/>
      <c r="AM47" s="19"/>
      <c r="AN47" s="19"/>
      <c r="AO47" s="21"/>
      <c r="AP47" s="19"/>
      <c r="AQ47" s="19"/>
      <c r="AR47" s="19"/>
      <c r="AS47" s="19"/>
      <c r="AT47" s="19"/>
      <c r="AU47" s="19"/>
      <c r="AV47" s="20"/>
      <c r="AW47" s="19"/>
      <c r="AX47" s="19"/>
      <c r="AY47" s="19"/>
      <c r="AZ47" s="20"/>
      <c r="BA47" s="23"/>
      <c r="BB47" s="24"/>
      <c r="BC47" s="22"/>
      <c r="BD47" s="19"/>
      <c r="BE47" s="19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</row>
    <row r="48" spans="1:70" ht="12.75" customHeight="1" x14ac:dyDescent="0.2">
      <c r="A48" s="16" t="s">
        <v>27</v>
      </c>
      <c r="B48" s="16"/>
      <c r="C48" s="16"/>
      <c r="D48" s="16">
        <v>1</v>
      </c>
      <c r="E48" s="16">
        <v>1</v>
      </c>
      <c r="F48" s="16">
        <v>1</v>
      </c>
      <c r="G48" s="16">
        <v>1</v>
      </c>
      <c r="H48" s="16">
        <v>1</v>
      </c>
      <c r="I48" s="16">
        <v>1</v>
      </c>
      <c r="J48" s="16">
        <v>1</v>
      </c>
      <c r="K48" s="16">
        <v>1</v>
      </c>
      <c r="L48" s="16">
        <v>1</v>
      </c>
      <c r="M48" s="16">
        <v>1</v>
      </c>
      <c r="N48" s="16">
        <v>1</v>
      </c>
      <c r="O48" s="16">
        <v>1</v>
      </c>
      <c r="P48" s="16">
        <v>1</v>
      </c>
      <c r="Q48" s="16">
        <v>1</v>
      </c>
      <c r="R48" s="16">
        <v>1</v>
      </c>
      <c r="S48" s="16">
        <v>1</v>
      </c>
      <c r="T48" s="1">
        <v>1</v>
      </c>
      <c r="U48" s="16">
        <v>1</v>
      </c>
      <c r="V48" s="16">
        <v>1</v>
      </c>
      <c r="W48" s="16"/>
      <c r="X48" s="16"/>
      <c r="Y48" s="16"/>
      <c r="Z48" s="46">
        <f>+SUM(D48:X48)</f>
        <v>19</v>
      </c>
      <c r="AA48" s="19"/>
      <c r="AB48" s="58">
        <f t="shared" si="1"/>
        <v>38</v>
      </c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</row>
    <row r="49" spans="1:70" ht="12.75" customHeight="1" x14ac:dyDescent="0.2">
      <c r="D49" s="1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13"/>
      <c r="AI49" s="1"/>
      <c r="AJ49" s="5"/>
      <c r="AK49" s="5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</row>
    <row r="50" spans="1:70" ht="18" customHeight="1" x14ac:dyDescent="0.2"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</row>
    <row r="51" spans="1:70" ht="12.75" customHeight="1" x14ac:dyDescent="0.2">
      <c r="A51" s="9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13"/>
      <c r="Z51" s="4"/>
      <c r="AA51" s="4"/>
      <c r="AB51" s="4"/>
      <c r="AC51" s="4"/>
      <c r="AD51" s="4"/>
      <c r="AE51" s="4"/>
      <c r="AF51" s="4"/>
      <c r="AG51" s="4"/>
      <c r="AH51" s="4"/>
      <c r="AI51" s="1"/>
      <c r="AJ51" s="5"/>
      <c r="AK51" s="5"/>
      <c r="AL51" s="5"/>
      <c r="AM51" s="5"/>
      <c r="AN51" s="5"/>
      <c r="AO51" s="17"/>
      <c r="AP51" s="5"/>
      <c r="AQ51" s="5"/>
      <c r="AR51" s="5"/>
      <c r="AS51" s="5"/>
      <c r="AT51" s="5"/>
      <c r="AU51" s="5"/>
      <c r="AV51" s="13"/>
      <c r="AW51" s="5"/>
      <c r="AX51" s="5"/>
      <c r="AY51" s="5"/>
      <c r="AZ51" s="13"/>
      <c r="BA51" s="4"/>
      <c r="BB51" s="10"/>
      <c r="BC51" s="12"/>
      <c r="BD51" s="11"/>
      <c r="BE51" s="11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</row>
    <row r="52" spans="1:70" ht="12.75" customHeight="1" x14ac:dyDescent="0.2">
      <c r="A52" s="18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20"/>
      <c r="AI52" s="18"/>
      <c r="AJ52" s="19"/>
      <c r="AK52" s="19"/>
      <c r="AL52" s="19"/>
      <c r="AM52" s="19"/>
      <c r="AN52" s="19"/>
      <c r="AO52" s="21"/>
      <c r="AP52" s="19"/>
      <c r="AQ52" s="19"/>
      <c r="AR52" s="19"/>
      <c r="AS52" s="19"/>
      <c r="AT52" s="19"/>
      <c r="AU52" s="19"/>
      <c r="AV52" s="20"/>
      <c r="AW52" s="19"/>
      <c r="AX52" s="19"/>
      <c r="AY52" s="19"/>
      <c r="AZ52" s="20"/>
      <c r="BA52" s="23"/>
      <c r="BB52" s="24"/>
      <c r="BC52" s="22"/>
      <c r="BD52" s="19"/>
      <c r="BE52" s="19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</row>
    <row r="53" spans="1:70" ht="12.75" customHeight="1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</row>
    <row r="54" spans="1:70" ht="12.75" customHeight="1" x14ac:dyDescent="0.2">
      <c r="D54" s="1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13"/>
      <c r="AI54" s="1"/>
      <c r="AJ54" s="5"/>
      <c r="AK54" s="5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</row>
    <row r="55" spans="1:70" ht="18" customHeight="1" x14ac:dyDescent="0.2"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</row>
    <row r="56" spans="1:70" ht="12.75" customHeight="1" x14ac:dyDescent="0.2">
      <c r="A56" s="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13"/>
      <c r="Z56" s="4"/>
      <c r="AA56" s="4"/>
      <c r="AB56" s="4"/>
      <c r="AC56" s="4"/>
      <c r="AD56" s="4"/>
      <c r="AE56" s="4"/>
      <c r="AF56" s="4"/>
      <c r="AG56" s="4"/>
      <c r="AH56" s="4"/>
      <c r="AI56" s="1"/>
      <c r="AJ56" s="5"/>
      <c r="AK56" s="5"/>
      <c r="AL56" s="5"/>
      <c r="AM56" s="5"/>
      <c r="AN56" s="5"/>
      <c r="AO56" s="17"/>
      <c r="AP56" s="5"/>
      <c r="AQ56" s="5"/>
      <c r="AR56" s="5"/>
      <c r="AS56" s="5"/>
      <c r="AT56" s="5"/>
      <c r="AU56" s="5"/>
      <c r="AV56" s="13"/>
      <c r="AW56" s="5"/>
      <c r="AX56" s="5"/>
      <c r="AY56" s="5"/>
      <c r="AZ56" s="13"/>
      <c r="BA56" s="4"/>
      <c r="BB56" s="10"/>
      <c r="BC56" s="12"/>
      <c r="BD56" s="11"/>
      <c r="BE56" s="11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</row>
    <row r="57" spans="1:70" ht="12.75" customHeight="1" x14ac:dyDescent="0.2">
      <c r="A57" s="18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20"/>
      <c r="AI57" s="18"/>
      <c r="AJ57" s="19"/>
      <c r="AK57" s="19"/>
      <c r="AL57" s="19"/>
      <c r="AM57" s="19"/>
      <c r="AN57" s="19"/>
      <c r="AO57" s="21"/>
      <c r="AP57" s="19"/>
      <c r="AQ57" s="19"/>
      <c r="AR57" s="19"/>
      <c r="AS57" s="19"/>
      <c r="AT57" s="19"/>
      <c r="AU57" s="19"/>
      <c r="AV57" s="20"/>
      <c r="AW57" s="19"/>
      <c r="AX57" s="19"/>
      <c r="AY57" s="19"/>
      <c r="AZ57" s="20"/>
      <c r="BA57" s="23"/>
      <c r="BB57" s="24"/>
      <c r="BC57" s="22"/>
      <c r="BD57" s="19"/>
      <c r="BE57" s="19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</row>
    <row r="58" spans="1:70" ht="12.75" customHeight="1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</row>
    <row r="59" spans="1:70" ht="12.75" customHeight="1" x14ac:dyDescent="0.2">
      <c r="D59" s="1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13"/>
      <c r="AI59" s="1"/>
      <c r="AJ59" s="5"/>
      <c r="AK59" s="5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</row>
    <row r="60" spans="1:70" ht="18" customHeight="1" x14ac:dyDescent="0.2"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</row>
    <row r="61" spans="1:70" ht="12.75" customHeight="1" x14ac:dyDescent="0.2">
      <c r="A61" s="9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13"/>
      <c r="Z61" s="4"/>
      <c r="AA61" s="4"/>
      <c r="AB61" s="4"/>
      <c r="AC61" s="4"/>
      <c r="AD61" s="4"/>
      <c r="AE61" s="4"/>
      <c r="AF61" s="4"/>
      <c r="AG61" s="4"/>
      <c r="AH61" s="4"/>
      <c r="AI61" s="1"/>
      <c r="AJ61" s="5"/>
      <c r="AK61" s="5"/>
      <c r="AL61" s="5"/>
      <c r="AM61" s="5"/>
      <c r="AN61" s="5"/>
      <c r="AO61" s="17"/>
      <c r="AP61" s="5"/>
      <c r="AQ61" s="5"/>
      <c r="AR61" s="5"/>
      <c r="AS61" s="5"/>
      <c r="AT61" s="5"/>
      <c r="AU61" s="5"/>
      <c r="AV61" s="13"/>
      <c r="AW61" s="5"/>
      <c r="AX61" s="5"/>
      <c r="AY61" s="5"/>
      <c r="AZ61" s="13"/>
      <c r="BA61" s="4"/>
      <c r="BB61" s="10"/>
      <c r="BC61" s="12"/>
      <c r="BD61" s="11"/>
      <c r="BE61" s="11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</row>
    <row r="62" spans="1:70" ht="12.75" customHeight="1" x14ac:dyDescent="0.2">
      <c r="A62" s="18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20"/>
      <c r="AI62" s="18"/>
      <c r="AJ62" s="19"/>
      <c r="AK62" s="19"/>
      <c r="AL62" s="19"/>
      <c r="AM62" s="19"/>
      <c r="AN62" s="19"/>
      <c r="AO62" s="21"/>
      <c r="AP62" s="19"/>
      <c r="AQ62" s="19"/>
      <c r="AR62" s="19"/>
      <c r="AS62" s="19"/>
      <c r="AT62" s="19"/>
      <c r="AU62" s="19"/>
      <c r="AV62" s="20"/>
      <c r="AW62" s="19"/>
      <c r="AX62" s="19"/>
      <c r="AY62" s="19"/>
      <c r="AZ62" s="20"/>
      <c r="BA62" s="23"/>
      <c r="BB62" s="24"/>
      <c r="BC62" s="22"/>
      <c r="BD62" s="19"/>
      <c r="BE62" s="19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</row>
    <row r="63" spans="1:70" ht="12.75" customHeight="1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</row>
    <row r="64" spans="1:70" ht="12.75" customHeight="1" x14ac:dyDescent="0.2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4"/>
      <c r="AI64" s="1"/>
      <c r="AJ64" s="1"/>
      <c r="AK64" s="1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</row>
    <row r="65" spans="1:70" ht="18" customHeight="1" x14ac:dyDescent="0.2"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</row>
    <row r="66" spans="1:70" ht="12.75" customHeight="1" x14ac:dyDescent="0.2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1"/>
      <c r="AJ66" s="1"/>
      <c r="AK66" s="1"/>
      <c r="AL66" s="1"/>
      <c r="AM66" s="1"/>
      <c r="AN66" s="1"/>
      <c r="AO66" s="8"/>
      <c r="AP66" s="5"/>
      <c r="AQ66" s="1"/>
      <c r="AR66" s="1"/>
      <c r="AS66" s="1"/>
      <c r="AT66" s="1"/>
      <c r="AU66" s="1"/>
      <c r="AV66" s="4"/>
      <c r="AW66" s="5"/>
      <c r="AX66" s="1"/>
      <c r="AY66" s="1"/>
      <c r="AZ66" s="4"/>
      <c r="BA66" s="4"/>
      <c r="BB66" s="10"/>
      <c r="BC66" s="12"/>
      <c r="BD66" s="11"/>
      <c r="BE66" s="11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</row>
    <row r="67" spans="1:70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4"/>
      <c r="AI67" s="1"/>
      <c r="AJ67" s="1"/>
      <c r="AK67" s="1"/>
      <c r="AL67" s="1"/>
      <c r="AM67" s="1"/>
      <c r="AN67" s="1"/>
      <c r="AO67" s="8"/>
      <c r="AP67" s="6"/>
      <c r="AQ67" s="3"/>
      <c r="AR67" s="1"/>
      <c r="AS67" s="1"/>
      <c r="AT67" s="1"/>
      <c r="AU67" s="1"/>
      <c r="AV67" s="4"/>
      <c r="AW67" s="5"/>
      <c r="AX67" s="1"/>
      <c r="AY67" s="1"/>
      <c r="AZ67" s="4"/>
      <c r="BA67" s="4"/>
      <c r="BB67" s="10"/>
      <c r="BC67" s="12"/>
      <c r="BD67" s="5"/>
      <c r="BE67" s="5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</row>
    <row r="68" spans="1:70" ht="12.7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</row>
    <row r="69" spans="1:70" ht="12.75" customHeight="1" x14ac:dyDescent="0.2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4"/>
      <c r="AI69" s="1"/>
      <c r="AJ69" s="1"/>
      <c r="AK69" s="1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</row>
    <row r="70" spans="1:70" ht="18" customHeight="1" x14ac:dyDescent="0.2"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</row>
    <row r="71" spans="1:70" ht="12.75" customHeight="1" x14ac:dyDescent="0.2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1"/>
      <c r="AJ71" s="1"/>
      <c r="AK71" s="1"/>
      <c r="AL71" s="1"/>
      <c r="AM71" s="1"/>
      <c r="AN71" s="1"/>
      <c r="AO71" s="8"/>
      <c r="AP71" s="5"/>
      <c r="AQ71" s="1"/>
      <c r="AR71" s="1"/>
      <c r="AS71" s="1"/>
      <c r="AT71" s="1"/>
      <c r="AU71" s="1"/>
      <c r="AV71" s="4"/>
      <c r="AW71" s="5"/>
      <c r="AX71" s="1"/>
      <c r="AY71" s="1"/>
      <c r="AZ71" s="4"/>
      <c r="BA71" s="4"/>
      <c r="BB71" s="10"/>
      <c r="BC71" s="12"/>
      <c r="BD71" s="11"/>
      <c r="BE71" s="11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</row>
    <row r="72" spans="1:70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4"/>
      <c r="AI72" s="1"/>
      <c r="AJ72" s="1"/>
      <c r="AK72" s="1"/>
      <c r="AL72" s="1"/>
      <c r="AM72" s="1"/>
      <c r="AN72" s="1"/>
      <c r="AO72" s="8"/>
      <c r="AP72" s="6"/>
      <c r="AQ72" s="3"/>
      <c r="AR72" s="1"/>
      <c r="AS72" s="1"/>
      <c r="AT72" s="1"/>
      <c r="AU72" s="1"/>
      <c r="AV72" s="4"/>
      <c r="AW72" s="5"/>
      <c r="AX72" s="1"/>
      <c r="AY72" s="1"/>
      <c r="AZ72" s="4"/>
      <c r="BA72" s="4"/>
      <c r="BB72" s="10"/>
      <c r="BC72" s="12"/>
      <c r="BD72" s="5"/>
      <c r="BE72" s="5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</row>
    <row r="73" spans="1:70" ht="12.7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</row>
    <row r="74" spans="1:70" ht="12.75" customHeight="1" x14ac:dyDescent="0.2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4"/>
      <c r="AI74" s="1"/>
      <c r="AJ74" s="1"/>
      <c r="AK74" s="1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</row>
    <row r="75" spans="1:70" ht="18" customHeight="1" x14ac:dyDescent="0.2"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</row>
    <row r="76" spans="1:70" ht="12.75" customHeight="1" x14ac:dyDescent="0.2">
      <c r="A76" s="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1"/>
      <c r="AJ76" s="1"/>
      <c r="AK76" s="1"/>
      <c r="AL76" s="1"/>
      <c r="AM76" s="1"/>
      <c r="AN76" s="1"/>
      <c r="AO76" s="8"/>
      <c r="AP76" s="5"/>
      <c r="AQ76" s="1"/>
      <c r="AR76" s="1"/>
      <c r="AS76" s="1"/>
      <c r="AT76" s="1"/>
      <c r="AU76" s="1"/>
      <c r="AV76" s="4"/>
      <c r="AW76" s="5"/>
      <c r="AX76" s="1"/>
      <c r="AY76" s="1"/>
      <c r="AZ76" s="4"/>
      <c r="BA76" s="4"/>
      <c r="BB76" s="10"/>
      <c r="BC76" s="12"/>
      <c r="BD76" s="11"/>
      <c r="BE76" s="11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</row>
    <row r="77" spans="1:70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4"/>
      <c r="AI77" s="1"/>
      <c r="AJ77" s="1"/>
      <c r="AK77" s="1"/>
      <c r="AL77" s="1"/>
      <c r="AM77" s="1"/>
      <c r="AN77" s="1"/>
      <c r="AO77" s="8"/>
      <c r="AP77" s="6"/>
      <c r="AQ77" s="3"/>
      <c r="AR77" s="1"/>
      <c r="AS77" s="1"/>
      <c r="AT77" s="1"/>
      <c r="AU77" s="1"/>
      <c r="AV77" s="4"/>
      <c r="AW77" s="5"/>
      <c r="AX77" s="1"/>
      <c r="AY77" s="1"/>
      <c r="AZ77" s="4"/>
      <c r="BA77" s="4"/>
      <c r="BB77" s="10"/>
      <c r="BC77" s="12"/>
      <c r="BD77" s="5"/>
      <c r="BE77" s="5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</row>
    <row r="78" spans="1:70" ht="12.7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</row>
    <row r="79" spans="1:70" ht="12.75" customHeight="1" x14ac:dyDescent="0.2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4"/>
      <c r="AI79" s="1"/>
      <c r="AJ79" s="1"/>
      <c r="AK79" s="1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</row>
    <row r="80" spans="1:70" ht="18" customHeight="1" x14ac:dyDescent="0.2"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</row>
    <row r="81" spans="1:70" ht="12.75" customHeight="1" x14ac:dyDescent="0.2">
      <c r="A81" s="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1"/>
      <c r="AJ81" s="1"/>
      <c r="AK81" s="1"/>
      <c r="AL81" s="1"/>
      <c r="AM81" s="1"/>
      <c r="AN81" s="1"/>
      <c r="AO81" s="8"/>
      <c r="AP81" s="5"/>
      <c r="AQ81" s="1"/>
      <c r="AR81" s="1"/>
      <c r="AS81" s="1"/>
      <c r="AT81" s="1"/>
      <c r="AU81" s="1"/>
      <c r="AV81" s="4"/>
      <c r="AW81" s="5"/>
      <c r="AX81" s="1"/>
      <c r="AY81" s="1"/>
      <c r="AZ81" s="4"/>
      <c r="BA81" s="4"/>
      <c r="BB81" s="10"/>
      <c r="BC81" s="12"/>
      <c r="BD81" s="11"/>
      <c r="BE81" s="11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</row>
    <row r="82" spans="1:70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4"/>
      <c r="AI82" s="1"/>
      <c r="AJ82" s="1"/>
      <c r="AK82" s="1"/>
      <c r="AL82" s="1"/>
      <c r="AM82" s="1"/>
      <c r="AN82" s="1"/>
      <c r="AO82" s="8"/>
      <c r="AP82" s="6"/>
      <c r="AQ82" s="3"/>
      <c r="AR82" s="1"/>
      <c r="AS82" s="1"/>
      <c r="AT82" s="1"/>
      <c r="AU82" s="1"/>
      <c r="AV82" s="4"/>
      <c r="AW82" s="5"/>
      <c r="AX82" s="1"/>
      <c r="AY82" s="1"/>
      <c r="AZ82" s="4"/>
      <c r="BA82" s="4"/>
      <c r="BB82" s="10"/>
      <c r="BC82" s="12"/>
      <c r="BD82" s="5"/>
      <c r="BE82" s="5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</row>
    <row r="83" spans="1:70" ht="12.7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</row>
    <row r="84" spans="1:70" ht="12.75" customHeight="1" x14ac:dyDescent="0.2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4"/>
      <c r="AI84" s="1"/>
      <c r="AJ84" s="1"/>
      <c r="AK84" s="1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</row>
    <row r="85" spans="1:70" ht="18" customHeight="1" x14ac:dyDescent="0.2"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</row>
    <row r="86" spans="1:70" ht="12.75" customHeight="1" x14ac:dyDescent="0.2">
      <c r="A86" s="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1"/>
      <c r="AJ86" s="1"/>
      <c r="AK86" s="1"/>
      <c r="AL86" s="1"/>
      <c r="AM86" s="1"/>
      <c r="AN86" s="1"/>
      <c r="AO86" s="8"/>
      <c r="AP86" s="5"/>
      <c r="AQ86" s="1"/>
      <c r="AR86" s="1"/>
      <c r="AS86" s="1"/>
      <c r="AT86" s="1"/>
      <c r="AU86" s="1"/>
      <c r="AV86" s="4"/>
      <c r="AW86" s="5"/>
      <c r="AX86" s="1"/>
      <c r="AY86" s="1"/>
      <c r="AZ86" s="4"/>
      <c r="BA86" s="4"/>
      <c r="BB86" s="10"/>
      <c r="BC86" s="12"/>
      <c r="BD86" s="11"/>
      <c r="BE86" s="11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</row>
    <row r="87" spans="1:70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4"/>
      <c r="AI87" s="1"/>
      <c r="AJ87" s="1"/>
      <c r="AK87" s="1"/>
      <c r="AL87" s="1"/>
      <c r="AM87" s="1"/>
      <c r="AN87" s="1"/>
      <c r="AO87" s="8"/>
      <c r="AP87" s="6"/>
      <c r="AQ87" s="3"/>
      <c r="AR87" s="1"/>
      <c r="AS87" s="1"/>
      <c r="AT87" s="1"/>
      <c r="AU87" s="1"/>
      <c r="AV87" s="4"/>
      <c r="AW87" s="5"/>
      <c r="AX87" s="1"/>
      <c r="AY87" s="1"/>
      <c r="AZ87" s="4"/>
      <c r="BA87" s="4"/>
      <c r="BB87" s="10"/>
      <c r="BC87" s="12"/>
      <c r="BD87" s="5"/>
      <c r="BE87" s="5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</row>
    <row r="88" spans="1:70" ht="12.7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</row>
    <row r="89" spans="1:70" ht="12.75" customHeight="1" x14ac:dyDescent="0.2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4"/>
      <c r="AI89" s="1"/>
      <c r="AJ89" s="1"/>
      <c r="AK89" s="1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</row>
    <row r="90" spans="1:70" ht="18" customHeight="1" x14ac:dyDescent="0.2"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</row>
    <row r="91" spans="1:70" ht="12.75" customHeight="1" x14ac:dyDescent="0.2">
      <c r="A91" s="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1"/>
      <c r="AJ91" s="1"/>
      <c r="AK91" s="1"/>
      <c r="AL91" s="1"/>
      <c r="AM91" s="1"/>
      <c r="AN91" s="1"/>
      <c r="AO91" s="8"/>
      <c r="AP91" s="5"/>
      <c r="AQ91" s="1"/>
      <c r="AR91" s="1"/>
      <c r="AS91" s="1"/>
      <c r="AT91" s="1"/>
      <c r="AU91" s="1"/>
      <c r="AV91" s="4"/>
      <c r="AW91" s="5"/>
      <c r="AX91" s="1"/>
      <c r="AY91" s="1"/>
      <c r="AZ91" s="4"/>
      <c r="BA91" s="4"/>
      <c r="BB91" s="10"/>
      <c r="BC91" s="12"/>
      <c r="BD91" s="11"/>
      <c r="BE91" s="11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</row>
    <row r="92" spans="1:70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4"/>
      <c r="AI92" s="1"/>
      <c r="AJ92" s="1"/>
      <c r="AK92" s="1"/>
      <c r="AL92" s="1"/>
      <c r="AM92" s="1"/>
      <c r="AN92" s="1"/>
      <c r="AO92" s="8"/>
      <c r="AP92" s="6"/>
      <c r="AQ92" s="3"/>
      <c r="AR92" s="1"/>
      <c r="AS92" s="1"/>
      <c r="AT92" s="1"/>
      <c r="AU92" s="1"/>
      <c r="AV92" s="4"/>
      <c r="AW92" s="5"/>
      <c r="AX92" s="1"/>
      <c r="AY92" s="1"/>
      <c r="AZ92" s="4"/>
      <c r="BA92" s="4"/>
      <c r="BB92" s="10"/>
      <c r="BC92" s="12"/>
      <c r="BD92" s="5"/>
      <c r="BE92" s="5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</row>
    <row r="93" spans="1:70" ht="12.7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</row>
    <row r="94" spans="1:70" ht="12.75" customHeight="1" x14ac:dyDescent="0.2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4"/>
      <c r="AI94" s="1"/>
      <c r="AJ94" s="1"/>
      <c r="AK94" s="1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</row>
    <row r="95" spans="1:70" ht="18" customHeight="1" x14ac:dyDescent="0.2"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</row>
    <row r="96" spans="1:70" ht="12.75" customHeight="1" x14ac:dyDescent="0.2">
      <c r="A96" s="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1"/>
      <c r="AJ96" s="1"/>
      <c r="AK96" s="1"/>
      <c r="AL96" s="1"/>
      <c r="AM96" s="1"/>
      <c r="AN96" s="1"/>
      <c r="AO96" s="8"/>
      <c r="AP96" s="5"/>
      <c r="AQ96" s="1"/>
      <c r="AR96" s="1"/>
      <c r="AS96" s="1"/>
      <c r="AT96" s="1"/>
      <c r="AU96" s="1"/>
      <c r="AV96" s="4"/>
      <c r="AW96" s="5"/>
      <c r="AX96" s="1"/>
      <c r="AY96" s="1"/>
      <c r="AZ96" s="4"/>
      <c r="BA96" s="4"/>
      <c r="BB96" s="10"/>
      <c r="BC96" s="12"/>
      <c r="BD96" s="11"/>
      <c r="BE96" s="11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</row>
    <row r="97" spans="1:70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4"/>
      <c r="AI97" s="1"/>
      <c r="AJ97" s="1"/>
      <c r="AK97" s="1"/>
      <c r="AL97" s="1"/>
      <c r="AM97" s="1"/>
      <c r="AN97" s="1"/>
      <c r="AO97" s="8"/>
      <c r="AP97" s="6"/>
      <c r="AQ97" s="3"/>
      <c r="AR97" s="1"/>
      <c r="AS97" s="1"/>
      <c r="AT97" s="1"/>
      <c r="AU97" s="1"/>
      <c r="AV97" s="4"/>
      <c r="AW97" s="5"/>
      <c r="AX97" s="1"/>
      <c r="AY97" s="1"/>
      <c r="AZ97" s="4"/>
      <c r="BA97" s="4"/>
      <c r="BB97" s="10"/>
      <c r="BC97" s="12"/>
      <c r="BD97" s="5"/>
      <c r="BE97" s="5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</row>
    <row r="98" spans="1:70" ht="12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</row>
    <row r="99" spans="1:70" ht="12.75" customHeight="1" x14ac:dyDescent="0.2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4"/>
      <c r="AI99" s="1"/>
      <c r="AJ99" s="1"/>
      <c r="AK99" s="1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</row>
    <row r="100" spans="1:70" ht="18" customHeight="1" x14ac:dyDescent="0.2"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</row>
    <row r="101" spans="1:70" ht="12.75" customHeight="1" x14ac:dyDescent="0.2">
      <c r="A101" s="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1"/>
      <c r="AJ101" s="1"/>
      <c r="AK101" s="1"/>
      <c r="AL101" s="1"/>
      <c r="AM101" s="1"/>
      <c r="AN101" s="1"/>
      <c r="AO101" s="8"/>
      <c r="AP101" s="5"/>
      <c r="AQ101" s="1"/>
      <c r="AR101" s="1"/>
      <c r="AS101" s="1"/>
      <c r="AT101" s="1"/>
      <c r="AU101" s="1"/>
      <c r="AV101" s="4"/>
      <c r="AW101" s="5"/>
      <c r="AX101" s="1"/>
      <c r="AY101" s="1"/>
      <c r="AZ101" s="4"/>
      <c r="BA101" s="4"/>
      <c r="BB101" s="10"/>
      <c r="BC101" s="12"/>
      <c r="BD101" s="11"/>
      <c r="BE101" s="11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</row>
    <row r="102" spans="1:70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4"/>
      <c r="AI102" s="1"/>
      <c r="AJ102" s="1"/>
      <c r="AK102" s="1"/>
      <c r="AL102" s="1"/>
      <c r="AM102" s="1"/>
      <c r="AN102" s="1"/>
      <c r="AO102" s="8"/>
      <c r="AP102" s="6"/>
      <c r="AQ102" s="3"/>
      <c r="AR102" s="1"/>
      <c r="AS102" s="1"/>
      <c r="AT102" s="1"/>
      <c r="AU102" s="1"/>
      <c r="AV102" s="4"/>
      <c r="AW102" s="5"/>
      <c r="AX102" s="1"/>
      <c r="AY102" s="1"/>
      <c r="AZ102" s="4"/>
      <c r="BA102" s="4"/>
      <c r="BB102" s="10"/>
      <c r="BC102" s="12"/>
      <c r="BD102" s="5"/>
      <c r="BE102" s="5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</row>
    <row r="103" spans="1:70" ht="12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</row>
    <row r="104" spans="1:70" ht="12.75" customHeight="1" x14ac:dyDescent="0.2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4"/>
      <c r="AI104" s="1"/>
      <c r="AJ104" s="1"/>
      <c r="AK104" s="1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</row>
    <row r="105" spans="1:70" ht="18" customHeight="1" x14ac:dyDescent="0.2"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</row>
    <row r="106" spans="1:70" ht="12.75" customHeight="1" x14ac:dyDescent="0.2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1"/>
      <c r="AJ106" s="1"/>
      <c r="AK106" s="1"/>
      <c r="AL106" s="1"/>
      <c r="AM106" s="1"/>
      <c r="AN106" s="1"/>
      <c r="AO106" s="8"/>
      <c r="AP106" s="5"/>
      <c r="AQ106" s="1"/>
      <c r="AR106" s="1"/>
      <c r="AS106" s="1"/>
      <c r="AT106" s="1"/>
      <c r="AU106" s="1"/>
      <c r="AV106" s="4"/>
      <c r="AW106" s="5"/>
      <c r="AX106" s="1"/>
      <c r="AY106" s="1"/>
      <c r="AZ106" s="4"/>
      <c r="BA106" s="4"/>
      <c r="BB106" s="10"/>
      <c r="BC106" s="12"/>
      <c r="BD106" s="11"/>
      <c r="BE106" s="11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</row>
    <row r="107" spans="1:70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4"/>
      <c r="AI107" s="1"/>
      <c r="AJ107" s="1"/>
      <c r="AK107" s="1"/>
      <c r="AL107" s="1"/>
      <c r="AM107" s="1"/>
      <c r="AN107" s="1"/>
      <c r="AO107" s="8"/>
      <c r="AP107" s="6"/>
      <c r="AQ107" s="3"/>
      <c r="AR107" s="1"/>
      <c r="AS107" s="1"/>
      <c r="AT107" s="1"/>
      <c r="AU107" s="1"/>
      <c r="AV107" s="4"/>
      <c r="AW107" s="5"/>
      <c r="AX107" s="1"/>
      <c r="AY107" s="1"/>
      <c r="AZ107" s="4"/>
      <c r="BA107" s="4"/>
      <c r="BB107" s="10"/>
      <c r="BC107" s="12"/>
      <c r="BD107" s="5"/>
      <c r="BE107" s="5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</row>
    <row r="108" spans="1:70" ht="12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</row>
    <row r="109" spans="1:70" ht="12.75" customHeight="1" x14ac:dyDescent="0.2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4"/>
      <c r="AI109" s="1"/>
      <c r="AJ109" s="1"/>
      <c r="AK109" s="1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</row>
    <row r="110" spans="1:70" ht="18" customHeight="1" x14ac:dyDescent="0.2"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</row>
    <row r="111" spans="1:70" ht="12.75" customHeight="1" x14ac:dyDescent="0.2">
      <c r="A111" s="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1"/>
      <c r="AJ111" s="1"/>
      <c r="AK111" s="1"/>
      <c r="AL111" s="1"/>
      <c r="AM111" s="1"/>
      <c r="AN111" s="1"/>
      <c r="AO111" s="8"/>
      <c r="AP111" s="5"/>
      <c r="AQ111" s="1"/>
      <c r="AR111" s="1"/>
      <c r="AS111" s="1"/>
      <c r="AT111" s="1"/>
      <c r="AU111" s="1"/>
      <c r="AV111" s="4"/>
      <c r="AW111" s="5"/>
      <c r="AX111" s="1"/>
      <c r="AY111" s="1"/>
      <c r="AZ111" s="4"/>
      <c r="BA111" s="4"/>
      <c r="BB111" s="10"/>
      <c r="BC111" s="12"/>
      <c r="BD111" s="11"/>
      <c r="BE111" s="11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</row>
    <row r="112" spans="1:70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4"/>
      <c r="AI112" s="1"/>
      <c r="AJ112" s="1"/>
      <c r="AK112" s="1"/>
      <c r="AL112" s="1"/>
      <c r="AM112" s="1"/>
      <c r="AN112" s="1"/>
      <c r="AO112" s="8"/>
      <c r="AP112" s="6"/>
      <c r="AQ112" s="3"/>
      <c r="AR112" s="1"/>
      <c r="AS112" s="1"/>
      <c r="AT112" s="1"/>
      <c r="AU112" s="1"/>
      <c r="AV112" s="4"/>
      <c r="AW112" s="5"/>
      <c r="AX112" s="1"/>
      <c r="AY112" s="1"/>
      <c r="AZ112" s="4"/>
      <c r="BA112" s="4"/>
      <c r="BB112" s="10"/>
      <c r="BC112" s="12"/>
      <c r="BD112" s="5"/>
      <c r="BE112" s="5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</row>
    <row r="113" spans="1:70" ht="12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</row>
    <row r="114" spans="1:70" ht="12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</row>
    <row r="115" spans="1:70" ht="12.75" customHeight="1" x14ac:dyDescent="0.2">
      <c r="A115" s="16"/>
      <c r="B115" s="16"/>
      <c r="C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</row>
    <row r="116" spans="1:70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</row>
    <row r="117" spans="1:70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</row>
    <row r="118" spans="1:70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</row>
    <row r="119" spans="1:70" ht="20.2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</row>
    <row r="120" spans="1:70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</row>
    <row r="121" spans="1:70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</row>
    <row r="122" spans="1:70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</row>
    <row r="123" spans="1:70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</row>
    <row r="124" spans="1:70" ht="21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4"/>
      <c r="AF124" s="7"/>
      <c r="AG124" s="1"/>
      <c r="AH124" s="8"/>
      <c r="AI124" s="5"/>
      <c r="AJ124" s="1"/>
      <c r="AK124" s="1"/>
      <c r="AL124" s="1"/>
      <c r="AM124" s="1"/>
      <c r="AN124" s="1"/>
      <c r="AO124" s="1"/>
      <c r="AP124" s="1"/>
      <c r="AQ124" s="1"/>
      <c r="AR124" s="4"/>
      <c r="AS124" s="4"/>
      <c r="AT124" s="7"/>
      <c r="AU124" s="1"/>
      <c r="AV124" s="1"/>
      <c r="AW124" s="7"/>
      <c r="AX124" s="1"/>
      <c r="AY124" s="8"/>
      <c r="AZ124" s="5"/>
      <c r="BA124" s="1"/>
      <c r="BB124" s="1"/>
      <c r="BC124" s="1"/>
      <c r="BD124" s="1"/>
    </row>
    <row r="125" spans="1:70" x14ac:dyDescent="0.2">
      <c r="A125" s="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4"/>
      <c r="AF125" s="7"/>
      <c r="AG125" s="1"/>
      <c r="AH125" s="8"/>
      <c r="AI125" s="5"/>
      <c r="AJ125" s="1"/>
      <c r="AK125" s="1"/>
      <c r="AL125" s="1"/>
      <c r="AM125" s="1"/>
      <c r="AN125" s="1"/>
      <c r="AO125" s="1"/>
      <c r="AP125" s="1"/>
      <c r="AQ125" s="1"/>
      <c r="AR125" s="4"/>
      <c r="AS125" s="4"/>
      <c r="AT125" s="7"/>
      <c r="AU125" s="1"/>
      <c r="AV125" s="1"/>
      <c r="AW125" s="7"/>
      <c r="AX125" s="1"/>
      <c r="AY125" s="8"/>
      <c r="AZ125" s="11"/>
      <c r="BA125" s="3"/>
      <c r="BB125" s="1"/>
      <c r="BC125" s="1"/>
      <c r="BD125" s="1"/>
    </row>
    <row r="126" spans="1:7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4"/>
      <c r="AF126" s="7"/>
      <c r="AG126" s="1"/>
      <c r="AH126" s="8"/>
      <c r="AI126" s="6"/>
      <c r="AJ126" s="3"/>
      <c r="AK126" s="1"/>
      <c r="AL126" s="1"/>
      <c r="AM126" s="1"/>
      <c r="AN126" s="1"/>
      <c r="AO126" s="1"/>
      <c r="AP126" s="1"/>
      <c r="AQ126" s="1"/>
      <c r="AR126" s="4"/>
      <c r="AS126" s="4"/>
      <c r="AT126" s="7"/>
      <c r="AU126" s="1"/>
      <c r="AV126" s="1"/>
      <c r="AW126" s="7"/>
      <c r="AX126" s="1"/>
      <c r="AY126" s="8"/>
      <c r="AZ126" s="5"/>
      <c r="BA126" s="1"/>
      <c r="BB126" s="1"/>
      <c r="BC126" s="1"/>
      <c r="BD126" s="1"/>
    </row>
    <row r="127" spans="1:7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</row>
    <row r="128" spans="1:7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4"/>
      <c r="AF128" s="7"/>
      <c r="AG128" s="1"/>
      <c r="AH128" s="8"/>
      <c r="AI128" s="5"/>
      <c r="AJ128" s="1"/>
      <c r="AK128" s="1"/>
      <c r="AL128" s="1"/>
      <c r="AM128" s="1"/>
      <c r="AN128" s="1"/>
      <c r="AO128" s="1"/>
      <c r="AP128" s="1"/>
      <c r="AQ128" s="1"/>
      <c r="AR128" s="4"/>
      <c r="AS128" s="4"/>
      <c r="AT128" s="7"/>
      <c r="AU128" s="1"/>
      <c r="AV128" s="1"/>
      <c r="AW128" s="7"/>
      <c r="AX128" s="1"/>
      <c r="AY128" s="8"/>
      <c r="AZ128" s="5"/>
      <c r="BA128" s="1"/>
      <c r="BB128" s="1"/>
      <c r="BC128" s="1"/>
      <c r="BD128" s="1"/>
    </row>
    <row r="129" spans="1:56" ht="21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4"/>
      <c r="AF129" s="7"/>
      <c r="AG129" s="1"/>
      <c r="AH129" s="8"/>
      <c r="AI129" s="5"/>
      <c r="AJ129" s="1"/>
      <c r="AK129" s="1"/>
      <c r="AL129" s="1"/>
      <c r="AM129" s="1"/>
      <c r="AN129" s="1"/>
      <c r="AO129" s="1"/>
      <c r="AP129" s="1"/>
      <c r="AQ129" s="1"/>
      <c r="AR129" s="4"/>
      <c r="AS129" s="4"/>
      <c r="AT129" s="7"/>
      <c r="AU129" s="1"/>
      <c r="AV129" s="1"/>
      <c r="AW129" s="7"/>
      <c r="AX129" s="1"/>
      <c r="AY129" s="8"/>
      <c r="AZ129" s="5"/>
      <c r="BA129" s="1"/>
      <c r="BB129" s="1"/>
      <c r="BC129" s="1"/>
      <c r="BD129" s="1"/>
    </row>
    <row r="130" spans="1:56" x14ac:dyDescent="0.2">
      <c r="A130" s="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4"/>
      <c r="AF130" s="7"/>
      <c r="AG130" s="1"/>
      <c r="AH130" s="8"/>
      <c r="AI130" s="5"/>
      <c r="AJ130" s="1"/>
      <c r="AK130" s="1"/>
      <c r="AL130" s="1"/>
      <c r="AM130" s="1"/>
      <c r="AN130" s="1"/>
      <c r="AO130" s="1"/>
      <c r="AP130" s="1"/>
      <c r="AQ130" s="1"/>
      <c r="AR130" s="4"/>
      <c r="AS130" s="4"/>
      <c r="AT130" s="7"/>
      <c r="AU130" s="1"/>
      <c r="AV130" s="1"/>
      <c r="AW130" s="7"/>
      <c r="AX130" s="1"/>
      <c r="AY130" s="8"/>
      <c r="AZ130" s="11"/>
      <c r="BA130" s="3"/>
      <c r="BB130" s="1"/>
      <c r="BC130" s="1"/>
      <c r="BD130" s="1"/>
    </row>
    <row r="131" spans="1:5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4"/>
      <c r="AF131" s="7"/>
      <c r="AG131" s="1"/>
      <c r="AH131" s="8"/>
      <c r="AI131" s="6"/>
      <c r="AJ131" s="3"/>
      <c r="AK131" s="1"/>
      <c r="AL131" s="1"/>
      <c r="AM131" s="1"/>
      <c r="AN131" s="1"/>
      <c r="AO131" s="1"/>
      <c r="AP131" s="1"/>
      <c r="AQ131" s="1"/>
      <c r="AR131" s="4"/>
      <c r="AS131" s="4"/>
      <c r="AT131" s="7"/>
      <c r="AU131" s="1"/>
      <c r="AV131" s="1"/>
      <c r="AW131" s="7"/>
      <c r="AX131" s="1"/>
      <c r="AY131" s="8"/>
      <c r="AZ131" s="5"/>
      <c r="BA131" s="1"/>
      <c r="BB131" s="1"/>
      <c r="BC131" s="1"/>
      <c r="BD131" s="1"/>
    </row>
    <row r="132" spans="1:5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7"/>
      <c r="AG132" s="1"/>
      <c r="AH132" s="8"/>
      <c r="AI132" s="5"/>
      <c r="AJ132" s="1"/>
      <c r="AK132" s="1"/>
      <c r="AL132" s="1"/>
      <c r="AM132" s="1"/>
      <c r="AN132" s="1"/>
      <c r="AO132" s="1"/>
      <c r="AP132" s="1"/>
      <c r="AQ132" s="1"/>
      <c r="AR132" s="4"/>
      <c r="AS132" s="4"/>
      <c r="AT132" s="7"/>
      <c r="AU132" s="1"/>
      <c r="AV132" s="1"/>
      <c r="AW132" s="7"/>
      <c r="AX132" s="1"/>
      <c r="AY132" s="8"/>
      <c r="AZ132" s="5"/>
      <c r="BA132" s="1"/>
      <c r="BB132" s="1"/>
      <c r="BC132" s="1"/>
      <c r="BD132" s="1"/>
    </row>
    <row r="133" spans="1:5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4"/>
      <c r="AF133" s="7"/>
      <c r="AG133" s="1"/>
      <c r="AH133" s="8"/>
      <c r="AI133" s="5"/>
      <c r="AJ133" s="1"/>
      <c r="AK133" s="1"/>
      <c r="AL133" s="1"/>
      <c r="AM133" s="1"/>
      <c r="AN133" s="1"/>
      <c r="AO133" s="1"/>
      <c r="AP133" s="1"/>
      <c r="AQ133" s="1"/>
      <c r="AR133" s="4"/>
      <c r="AS133" s="4"/>
      <c r="AT133" s="7"/>
      <c r="AU133" s="1"/>
      <c r="AV133" s="1"/>
      <c r="AW133" s="7"/>
      <c r="AX133" s="1"/>
      <c r="AY133" s="8"/>
      <c r="AZ133" s="5"/>
      <c r="BA133" s="1"/>
      <c r="BB133" s="1"/>
      <c r="BC133" s="1"/>
      <c r="BD133" s="1"/>
    </row>
    <row r="134" spans="1:56" ht="21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4"/>
      <c r="AF134" s="7"/>
      <c r="AG134" s="1"/>
      <c r="AH134" s="8"/>
      <c r="AI134" s="5"/>
      <c r="AJ134" s="1"/>
      <c r="AK134" s="1"/>
      <c r="AL134" s="1"/>
      <c r="AM134" s="1"/>
      <c r="AN134" s="1"/>
      <c r="AO134" s="1"/>
      <c r="AP134" s="1"/>
      <c r="AQ134" s="1"/>
      <c r="AR134" s="4"/>
      <c r="AS134" s="4"/>
      <c r="AT134" s="7"/>
      <c r="AU134" s="1"/>
      <c r="AV134" s="1"/>
      <c r="AW134" s="7"/>
      <c r="AX134" s="1"/>
      <c r="AY134" s="8"/>
      <c r="AZ134" s="5"/>
      <c r="BA134" s="1"/>
      <c r="BB134" s="1"/>
      <c r="BC134" s="1"/>
      <c r="BD134" s="1"/>
    </row>
    <row r="135" spans="1:56" x14ac:dyDescent="0.2">
      <c r="A135" s="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4"/>
      <c r="AF135" s="7"/>
      <c r="AG135" s="1"/>
      <c r="AH135" s="8"/>
      <c r="AI135" s="5"/>
      <c r="AJ135" s="1"/>
      <c r="AK135" s="1"/>
      <c r="AL135" s="1"/>
      <c r="AM135" s="1"/>
      <c r="AN135" s="1"/>
      <c r="AO135" s="1"/>
      <c r="AP135" s="1"/>
      <c r="AQ135" s="1"/>
      <c r="AR135" s="4"/>
      <c r="AS135" s="4"/>
      <c r="AT135" s="7"/>
      <c r="AU135" s="1"/>
      <c r="AV135" s="1"/>
      <c r="AW135" s="7"/>
      <c r="AX135" s="1"/>
      <c r="AY135" s="8"/>
      <c r="AZ135" s="11"/>
      <c r="BA135" s="3"/>
      <c r="BB135" s="1"/>
      <c r="BC135" s="1"/>
      <c r="BD135" s="1"/>
    </row>
    <row r="136" spans="1:5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4"/>
      <c r="AF136" s="7"/>
      <c r="AG136" s="1"/>
      <c r="AH136" s="8"/>
      <c r="AI136" s="6"/>
      <c r="AJ136" s="3"/>
      <c r="AK136" s="1"/>
      <c r="AL136" s="1"/>
      <c r="AM136" s="1"/>
      <c r="AN136" s="1"/>
      <c r="AO136" s="1"/>
      <c r="AP136" s="1"/>
      <c r="AQ136" s="1"/>
      <c r="AR136" s="4"/>
      <c r="AS136" s="4"/>
      <c r="AT136" s="7"/>
      <c r="AU136" s="1"/>
      <c r="AV136" s="1"/>
      <c r="AW136" s="7"/>
      <c r="AX136" s="1"/>
      <c r="AY136" s="8"/>
      <c r="AZ136" s="5"/>
      <c r="BA136" s="1"/>
      <c r="BB136" s="1"/>
      <c r="BC136" s="1"/>
      <c r="BD136" s="1"/>
    </row>
    <row r="137" spans="1:5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7"/>
      <c r="AG137" s="1"/>
      <c r="AH137" s="8"/>
      <c r="AI137" s="5"/>
      <c r="AJ137" s="1"/>
      <c r="AK137" s="1"/>
      <c r="AL137" s="1"/>
      <c r="AM137" s="1"/>
      <c r="AN137" s="1"/>
      <c r="AO137" s="1"/>
      <c r="AP137" s="1"/>
      <c r="AQ137" s="1"/>
      <c r="AR137" s="4"/>
      <c r="AS137" s="4"/>
      <c r="AT137" s="7"/>
      <c r="AU137" s="1"/>
      <c r="AV137" s="1"/>
      <c r="AW137" s="7"/>
      <c r="AX137" s="1"/>
      <c r="AY137" s="8"/>
      <c r="AZ137" s="5"/>
      <c r="BA137" s="1"/>
      <c r="BB137" s="1"/>
      <c r="BC137" s="1"/>
      <c r="BD137" s="1"/>
    </row>
    <row r="138" spans="1:5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4"/>
      <c r="AF138" s="7"/>
      <c r="AG138" s="1"/>
      <c r="AH138" s="8"/>
      <c r="AI138" s="5"/>
      <c r="AJ138" s="1"/>
      <c r="AK138" s="1"/>
      <c r="AL138" s="1"/>
      <c r="AM138" s="1"/>
      <c r="AN138" s="1"/>
      <c r="AO138" s="1"/>
      <c r="AP138" s="1"/>
      <c r="AQ138" s="1"/>
      <c r="AR138" s="4"/>
      <c r="AS138" s="4"/>
      <c r="AT138" s="7"/>
      <c r="AU138" s="1"/>
      <c r="AV138" s="1"/>
      <c r="AW138" s="7"/>
      <c r="AX138" s="1"/>
      <c r="AY138" s="8"/>
      <c r="AZ138" s="5"/>
      <c r="BA138" s="1"/>
      <c r="BB138" s="1"/>
      <c r="BC138" s="1"/>
      <c r="BD138" s="1"/>
    </row>
    <row r="139" spans="1:56" ht="21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4"/>
      <c r="AF139" s="7"/>
      <c r="AG139" s="1"/>
      <c r="AH139" s="8"/>
      <c r="AI139" s="5"/>
      <c r="AJ139" s="1"/>
      <c r="AK139" s="1"/>
      <c r="AL139" s="1"/>
      <c r="AM139" s="1"/>
      <c r="AN139" s="1"/>
      <c r="AO139" s="1"/>
      <c r="AP139" s="1"/>
      <c r="AQ139" s="1"/>
      <c r="AR139" s="4"/>
      <c r="AS139" s="4"/>
      <c r="AT139" s="7"/>
      <c r="AU139" s="1"/>
      <c r="AV139" s="1"/>
      <c r="AW139" s="7"/>
      <c r="AX139" s="1"/>
      <c r="AY139" s="8"/>
      <c r="AZ139" s="5"/>
      <c r="BA139" s="1"/>
      <c r="BB139" s="1"/>
      <c r="BC139" s="1"/>
      <c r="BD139" s="1"/>
    </row>
    <row r="140" spans="1:56" x14ac:dyDescent="0.2">
      <c r="A140" s="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4"/>
      <c r="AF140" s="7"/>
      <c r="AG140" s="1"/>
      <c r="AH140" s="8"/>
      <c r="AI140" s="5"/>
      <c r="AJ140" s="1"/>
      <c r="AK140" s="1"/>
      <c r="AL140" s="1"/>
      <c r="AM140" s="1"/>
      <c r="AN140" s="1"/>
      <c r="AO140" s="1"/>
      <c r="AP140" s="1"/>
      <c r="AQ140" s="1"/>
      <c r="AR140" s="4"/>
      <c r="AS140" s="4"/>
      <c r="AT140" s="7"/>
      <c r="AU140" s="1"/>
      <c r="AV140" s="1"/>
      <c r="AW140" s="7"/>
      <c r="AX140" s="1"/>
      <c r="AY140" s="8"/>
      <c r="AZ140" s="11"/>
      <c r="BA140" s="3"/>
      <c r="BB140" s="1"/>
      <c r="BC140" s="1"/>
      <c r="BD140" s="1"/>
    </row>
    <row r="141" spans="1:5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4"/>
      <c r="AF141" s="7"/>
      <c r="AG141" s="1"/>
      <c r="AH141" s="8"/>
      <c r="AI141" s="6"/>
      <c r="AJ141" s="3"/>
      <c r="AK141" s="1"/>
      <c r="AL141" s="1"/>
      <c r="AM141" s="1"/>
      <c r="AN141" s="1"/>
      <c r="AO141" s="1"/>
      <c r="AP141" s="1"/>
      <c r="AQ141" s="1"/>
      <c r="AR141" s="4"/>
      <c r="AS141" s="4"/>
      <c r="AT141" s="7"/>
      <c r="AU141" s="1"/>
      <c r="AV141" s="1"/>
      <c r="AW141" s="7"/>
      <c r="AX141" s="1"/>
      <c r="AY141" s="8"/>
      <c r="AZ141" s="5"/>
      <c r="BA141" s="1"/>
      <c r="BB141" s="1"/>
      <c r="BC141" s="1"/>
      <c r="BD141" s="1"/>
    </row>
    <row r="142" spans="1:56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</row>
    <row r="143" spans="1:56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4"/>
      <c r="AF143" s="7"/>
      <c r="AG143" s="1"/>
      <c r="AH143" s="8"/>
      <c r="AI143" s="5"/>
      <c r="AJ143" s="1"/>
      <c r="AK143" s="1"/>
      <c r="AL143" s="1"/>
      <c r="AM143" s="1"/>
      <c r="AN143" s="1"/>
      <c r="AO143" s="1"/>
      <c r="AP143" s="1"/>
      <c r="AQ143" s="1"/>
      <c r="AR143" s="4"/>
      <c r="AS143" s="4"/>
      <c r="AT143" s="7"/>
      <c r="AU143" s="1"/>
      <c r="AV143" s="1"/>
      <c r="AW143" s="7"/>
      <c r="AX143" s="1"/>
      <c r="AY143" s="8"/>
      <c r="AZ143" s="5"/>
      <c r="BA143" s="1"/>
      <c r="BB143" s="1"/>
      <c r="BC143" s="1"/>
      <c r="BD143" s="1"/>
    </row>
    <row r="144" spans="1:56" ht="21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4"/>
      <c r="AF144" s="7"/>
      <c r="AG144" s="1"/>
      <c r="AH144" s="8"/>
      <c r="AI144" s="5"/>
      <c r="AJ144" s="1"/>
      <c r="AK144" s="1"/>
      <c r="AL144" s="1"/>
      <c r="AM144" s="1"/>
      <c r="AN144" s="1"/>
      <c r="AO144" s="1"/>
      <c r="AP144" s="1"/>
      <c r="AQ144" s="1"/>
      <c r="AR144" s="4"/>
      <c r="AS144" s="4"/>
      <c r="AT144" s="7"/>
      <c r="AU144" s="1"/>
      <c r="AV144" s="1"/>
      <c r="AW144" s="7"/>
      <c r="AX144" s="1"/>
      <c r="AY144" s="8"/>
      <c r="AZ144" s="5"/>
      <c r="BA144" s="1"/>
      <c r="BB144" s="1"/>
      <c r="BC144" s="1"/>
      <c r="BD144" s="1"/>
    </row>
    <row r="145" spans="1:56" x14ac:dyDescent="0.2">
      <c r="A145" s="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4"/>
      <c r="AF145" s="7"/>
      <c r="AG145" s="1"/>
      <c r="AH145" s="8"/>
      <c r="AI145" s="5"/>
      <c r="AJ145" s="1"/>
      <c r="AK145" s="1"/>
      <c r="AL145" s="1"/>
      <c r="AM145" s="1"/>
      <c r="AN145" s="1"/>
      <c r="AO145" s="1"/>
      <c r="AP145" s="1"/>
      <c r="AQ145" s="1"/>
      <c r="AR145" s="4"/>
      <c r="AS145" s="4"/>
      <c r="AT145" s="7"/>
      <c r="AU145" s="1"/>
      <c r="AV145" s="1"/>
      <c r="AW145" s="7"/>
      <c r="AX145" s="1"/>
      <c r="AY145" s="8"/>
      <c r="AZ145" s="11"/>
      <c r="BA145" s="3"/>
      <c r="BB145" s="1"/>
      <c r="BC145" s="1"/>
      <c r="BD145" s="1"/>
    </row>
    <row r="146" spans="1:56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4"/>
      <c r="AF146" s="7"/>
      <c r="AG146" s="1"/>
      <c r="AH146" s="8"/>
      <c r="AI146" s="6"/>
      <c r="AJ146" s="3"/>
      <c r="AK146" s="1"/>
      <c r="AL146" s="1"/>
      <c r="AM146" s="1"/>
      <c r="AN146" s="1"/>
      <c r="AO146" s="1"/>
      <c r="AP146" s="1"/>
      <c r="AQ146" s="1"/>
      <c r="AR146" s="4"/>
      <c r="AS146" s="4"/>
      <c r="AT146" s="7"/>
      <c r="AU146" s="1"/>
      <c r="AV146" s="1"/>
      <c r="AW146" s="7"/>
      <c r="AX146" s="1"/>
      <c r="AY146" s="8"/>
      <c r="AZ146" s="5"/>
      <c r="BA146" s="1"/>
      <c r="BB146" s="1"/>
      <c r="BC146" s="1"/>
      <c r="BD146" s="1"/>
    </row>
    <row r="147" spans="1:56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</row>
    <row r="148" spans="1:56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4"/>
      <c r="AF148" s="7"/>
      <c r="AG148" s="1"/>
      <c r="AH148" s="8"/>
      <c r="AI148" s="5"/>
      <c r="AJ148" s="1"/>
      <c r="AK148" s="1"/>
      <c r="AL148" s="1"/>
      <c r="AM148" s="1"/>
      <c r="AN148" s="1"/>
      <c r="AO148" s="1"/>
      <c r="AP148" s="1"/>
      <c r="AQ148" s="1"/>
      <c r="AR148" s="4"/>
      <c r="AS148" s="4"/>
      <c r="AT148" s="7"/>
      <c r="AU148" s="1"/>
      <c r="AV148" s="1"/>
      <c r="AW148" s="7"/>
      <c r="AX148" s="1"/>
      <c r="AY148" s="8"/>
      <c r="AZ148" s="5"/>
      <c r="BA148" s="1"/>
      <c r="BB148" s="1"/>
      <c r="BC148" s="1"/>
      <c r="BD148" s="1"/>
    </row>
    <row r="149" spans="1:56" ht="21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4"/>
      <c r="AF149" s="7"/>
      <c r="AG149" s="1"/>
      <c r="AH149" s="8"/>
      <c r="AI149" s="5"/>
      <c r="AJ149" s="1"/>
      <c r="AK149" s="1"/>
      <c r="AL149" s="1"/>
      <c r="AM149" s="1"/>
      <c r="AN149" s="1"/>
      <c r="AO149" s="1"/>
      <c r="AP149" s="1"/>
      <c r="AQ149" s="1"/>
      <c r="AR149" s="4"/>
      <c r="AS149" s="4"/>
      <c r="AT149" s="7"/>
      <c r="AU149" s="1"/>
      <c r="AV149" s="1"/>
      <c r="AW149" s="7"/>
      <c r="AX149" s="1"/>
      <c r="AY149" s="8"/>
      <c r="AZ149" s="5"/>
      <c r="BA149" s="1"/>
      <c r="BB149" s="1"/>
      <c r="BC149" s="1"/>
      <c r="BD149" s="1"/>
    </row>
    <row r="150" spans="1:56" x14ac:dyDescent="0.2">
      <c r="A150" s="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4"/>
      <c r="AF150" s="7"/>
      <c r="AG150" s="1"/>
      <c r="AH150" s="8"/>
      <c r="AI150" s="5"/>
      <c r="AJ150" s="1"/>
      <c r="AK150" s="1"/>
      <c r="AL150" s="1"/>
      <c r="AM150" s="1"/>
      <c r="AN150" s="1"/>
      <c r="AO150" s="1"/>
      <c r="AP150" s="1"/>
      <c r="AQ150" s="1"/>
      <c r="AR150" s="4"/>
      <c r="AS150" s="4"/>
      <c r="AT150" s="7"/>
      <c r="AU150" s="1"/>
      <c r="AV150" s="1"/>
      <c r="AW150" s="7"/>
      <c r="AX150" s="1"/>
      <c r="AY150" s="8"/>
      <c r="AZ150" s="11"/>
      <c r="BA150" s="3"/>
      <c r="BB150" s="1"/>
      <c r="BC150" s="1"/>
      <c r="BD150" s="1"/>
    </row>
    <row r="151" spans="1:5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4"/>
      <c r="AF151" s="7"/>
      <c r="AG151" s="1"/>
      <c r="AH151" s="8"/>
      <c r="AI151" s="6"/>
      <c r="AJ151" s="3"/>
      <c r="AK151" s="1"/>
      <c r="AL151" s="1"/>
      <c r="AM151" s="1"/>
      <c r="AN151" s="1"/>
      <c r="AO151" s="1"/>
      <c r="AP151" s="1"/>
      <c r="AQ151" s="1"/>
      <c r="AR151" s="4"/>
      <c r="AS151" s="4"/>
      <c r="AT151" s="7"/>
      <c r="AU151" s="1"/>
      <c r="AV151" s="1"/>
      <c r="AW151" s="7"/>
      <c r="AX151" s="1"/>
      <c r="AY151" s="8"/>
      <c r="AZ151" s="5"/>
      <c r="BA151" s="1"/>
      <c r="BB151" s="1"/>
      <c r="BC151" s="1"/>
      <c r="BD151" s="1"/>
    </row>
    <row r="152" spans="1:5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</row>
    <row r="153" spans="1:5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4"/>
      <c r="AF153" s="7"/>
      <c r="AG153" s="1"/>
      <c r="AH153" s="8"/>
      <c r="AI153" s="5"/>
      <c r="AJ153" s="1"/>
      <c r="AK153" s="1"/>
      <c r="AL153" s="1"/>
      <c r="AM153" s="1"/>
      <c r="AN153" s="1"/>
      <c r="AO153" s="1"/>
      <c r="AP153" s="1"/>
      <c r="AQ153" s="1"/>
      <c r="AR153" s="4"/>
      <c r="AS153" s="4"/>
      <c r="AT153" s="7"/>
      <c r="AU153" s="1"/>
      <c r="AV153" s="1"/>
      <c r="AW153" s="7"/>
      <c r="AX153" s="1"/>
      <c r="AY153" s="8"/>
      <c r="AZ153" s="5"/>
      <c r="BA153" s="1"/>
      <c r="BB153" s="1"/>
      <c r="BC153" s="1"/>
      <c r="BD153" s="1"/>
    </row>
    <row r="154" spans="1:56" ht="21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4"/>
      <c r="AF154" s="7"/>
      <c r="AG154" s="1"/>
      <c r="AH154" s="8"/>
      <c r="AI154" s="5"/>
      <c r="AJ154" s="1"/>
      <c r="AK154" s="1"/>
      <c r="AL154" s="1"/>
      <c r="AM154" s="1"/>
      <c r="AN154" s="1"/>
      <c r="AO154" s="1"/>
      <c r="AP154" s="1"/>
      <c r="AQ154" s="1"/>
      <c r="AR154" s="4"/>
      <c r="AS154" s="4"/>
      <c r="AT154" s="7"/>
      <c r="AU154" s="1"/>
      <c r="AV154" s="1"/>
      <c r="AW154" s="7"/>
      <c r="AX154" s="1"/>
      <c r="AY154" s="8"/>
      <c r="AZ154" s="5"/>
      <c r="BA154" s="1"/>
      <c r="BB154" s="1"/>
      <c r="BC154" s="1"/>
      <c r="BD154" s="1"/>
    </row>
    <row r="155" spans="1:56" x14ac:dyDescent="0.2">
      <c r="A155" s="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4"/>
      <c r="AF155" s="7"/>
      <c r="AG155" s="1"/>
      <c r="AH155" s="8"/>
      <c r="AI155" s="5"/>
      <c r="AJ155" s="1"/>
      <c r="AK155" s="1"/>
      <c r="AL155" s="1"/>
      <c r="AM155" s="1"/>
      <c r="AN155" s="1"/>
      <c r="AO155" s="1"/>
      <c r="AP155" s="1"/>
      <c r="AQ155" s="1"/>
      <c r="AR155" s="4"/>
      <c r="AS155" s="4"/>
      <c r="AT155" s="7"/>
      <c r="AU155" s="1"/>
      <c r="AV155" s="1"/>
      <c r="AW155" s="7"/>
      <c r="AX155" s="1"/>
      <c r="AY155" s="8"/>
      <c r="AZ155" s="11"/>
      <c r="BA155" s="3"/>
      <c r="BB155" s="1"/>
      <c r="BC155" s="1"/>
      <c r="BD155" s="1"/>
    </row>
    <row r="156" spans="1:5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4"/>
      <c r="AF156" s="7"/>
      <c r="AG156" s="1"/>
      <c r="AH156" s="8"/>
      <c r="AI156" s="6"/>
      <c r="AJ156" s="3"/>
      <c r="AK156" s="1"/>
      <c r="AL156" s="1"/>
      <c r="AM156" s="1"/>
      <c r="AN156" s="1"/>
      <c r="AO156" s="1"/>
      <c r="AP156" s="1"/>
      <c r="AQ156" s="1"/>
      <c r="AR156" s="4"/>
      <c r="AS156" s="4"/>
      <c r="AT156" s="7"/>
      <c r="AU156" s="1"/>
      <c r="AV156" s="1"/>
      <c r="AW156" s="7"/>
      <c r="AX156" s="1"/>
      <c r="AY156" s="8"/>
      <c r="AZ156" s="5"/>
      <c r="BA156" s="1"/>
      <c r="BB156" s="1"/>
      <c r="BC156" s="1"/>
      <c r="BD156" s="1"/>
    </row>
    <row r="157" spans="1:5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</row>
    <row r="158" spans="1:5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4"/>
      <c r="AF158" s="7"/>
      <c r="AG158" s="1"/>
      <c r="AH158" s="8"/>
      <c r="AI158" s="5"/>
      <c r="AJ158" s="1"/>
      <c r="AK158" s="1"/>
      <c r="AL158" s="1"/>
      <c r="AM158" s="1"/>
      <c r="AN158" s="1"/>
      <c r="AO158" s="1"/>
      <c r="AP158" s="1"/>
      <c r="AQ158" s="1"/>
      <c r="AR158" s="4"/>
      <c r="AS158" s="4"/>
      <c r="AT158" s="7"/>
      <c r="AU158" s="1"/>
      <c r="AV158" s="1"/>
      <c r="AW158" s="7"/>
      <c r="AX158" s="1"/>
      <c r="AY158" s="8"/>
      <c r="AZ158" s="5"/>
      <c r="BA158" s="1"/>
      <c r="BB158" s="1"/>
      <c r="BC158" s="1"/>
      <c r="BD158" s="1"/>
    </row>
    <row r="159" spans="1:56" ht="21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4"/>
      <c r="AF159" s="7"/>
      <c r="AG159" s="1"/>
      <c r="AH159" s="8"/>
      <c r="AI159" s="5"/>
      <c r="AJ159" s="1"/>
      <c r="AK159" s="1"/>
      <c r="AL159" s="1"/>
      <c r="AM159" s="1"/>
      <c r="AN159" s="1"/>
      <c r="AO159" s="1"/>
      <c r="AP159" s="1"/>
      <c r="AQ159" s="1"/>
      <c r="AR159" s="4"/>
      <c r="AS159" s="4"/>
      <c r="AT159" s="7"/>
      <c r="AU159" s="1"/>
      <c r="AV159" s="1"/>
      <c r="AW159" s="7"/>
      <c r="AX159" s="1"/>
      <c r="AY159" s="8"/>
      <c r="AZ159" s="5"/>
      <c r="BA159" s="1"/>
      <c r="BB159" s="1"/>
      <c r="BC159" s="1"/>
      <c r="BD159" s="1"/>
    </row>
    <row r="160" spans="1:56" x14ac:dyDescent="0.2">
      <c r="A160" s="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4"/>
      <c r="AF160" s="7"/>
      <c r="AG160" s="1"/>
      <c r="AH160" s="8"/>
      <c r="AI160" s="5"/>
      <c r="AJ160" s="1"/>
      <c r="AK160" s="1"/>
      <c r="AL160" s="1"/>
      <c r="AM160" s="1"/>
      <c r="AN160" s="1"/>
      <c r="AO160" s="1"/>
      <c r="AP160" s="1"/>
      <c r="AQ160" s="1"/>
      <c r="AR160" s="4"/>
      <c r="AS160" s="4"/>
      <c r="AT160" s="7"/>
      <c r="AU160" s="1"/>
      <c r="AV160" s="1"/>
      <c r="AW160" s="7"/>
      <c r="AX160" s="1"/>
      <c r="AY160" s="8"/>
      <c r="AZ160" s="11"/>
      <c r="BA160" s="3"/>
      <c r="BB160" s="1"/>
      <c r="BC160" s="1"/>
      <c r="BD160" s="1"/>
    </row>
    <row r="161" spans="1:5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4"/>
      <c r="AF161" s="7"/>
      <c r="AG161" s="1"/>
      <c r="AH161" s="8"/>
      <c r="AI161" s="6"/>
      <c r="AJ161" s="3"/>
      <c r="AK161" s="1"/>
      <c r="AL161" s="1"/>
      <c r="AM161" s="1"/>
      <c r="AN161" s="1"/>
      <c r="AO161" s="1"/>
      <c r="AP161" s="1"/>
      <c r="AQ161" s="1"/>
      <c r="AR161" s="4"/>
      <c r="AS161" s="4"/>
      <c r="AT161" s="7"/>
      <c r="AU161" s="1"/>
      <c r="AV161" s="1"/>
      <c r="AW161" s="7"/>
      <c r="AX161" s="1"/>
      <c r="AY161" s="8"/>
      <c r="AZ161" s="5"/>
      <c r="BA161" s="1"/>
      <c r="BB161" s="1"/>
      <c r="BC161" s="1"/>
      <c r="BD161" s="1"/>
    </row>
    <row r="162" spans="1:5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7"/>
      <c r="AG162" s="1"/>
      <c r="AH162" s="8"/>
      <c r="AI162" s="5"/>
      <c r="AJ162" s="1"/>
      <c r="AK162" s="1"/>
      <c r="AL162" s="1"/>
      <c r="AM162" s="1"/>
      <c r="AN162" s="1"/>
      <c r="AO162" s="1"/>
      <c r="AP162" s="1"/>
      <c r="AQ162" s="1"/>
      <c r="AR162" s="4"/>
      <c r="AS162" s="4"/>
      <c r="AT162" s="7"/>
      <c r="AU162" s="1"/>
      <c r="AV162" s="1"/>
      <c r="AW162" s="7"/>
      <c r="AX162" s="1"/>
      <c r="AY162" s="8"/>
      <c r="AZ162" s="5"/>
      <c r="BA162" s="1"/>
      <c r="BB162" s="1"/>
      <c r="BC162" s="1"/>
      <c r="BD162" s="1"/>
    </row>
    <row r="163" spans="1:5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4"/>
      <c r="AF163" s="7"/>
      <c r="AG163" s="1"/>
      <c r="AH163" s="8"/>
      <c r="AI163" s="5"/>
      <c r="AJ163" s="1"/>
      <c r="AK163" s="1"/>
      <c r="AL163" s="1"/>
      <c r="AM163" s="1"/>
      <c r="AN163" s="1"/>
      <c r="AO163" s="1"/>
      <c r="AP163" s="1"/>
      <c r="AQ163" s="1"/>
      <c r="AR163" s="4"/>
      <c r="AS163" s="4"/>
      <c r="AT163" s="7"/>
      <c r="AU163" s="1"/>
      <c r="AV163" s="1"/>
      <c r="AW163" s="7"/>
      <c r="AX163" s="1"/>
      <c r="AY163" s="8"/>
      <c r="AZ163" s="5"/>
      <c r="BA163" s="1"/>
      <c r="BB163" s="1"/>
      <c r="BC163" s="1"/>
      <c r="BD163" s="1"/>
    </row>
    <row r="164" spans="1:56" ht="21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4"/>
      <c r="AF164" s="7"/>
      <c r="AG164" s="1"/>
      <c r="AH164" s="8"/>
      <c r="AI164" s="5"/>
      <c r="AJ164" s="1"/>
      <c r="AK164" s="1"/>
      <c r="AL164" s="1"/>
      <c r="AM164" s="1"/>
      <c r="AN164" s="1"/>
      <c r="AO164" s="1"/>
      <c r="AP164" s="1"/>
      <c r="AQ164" s="1"/>
      <c r="AR164" s="4"/>
      <c r="AS164" s="4"/>
      <c r="AT164" s="7"/>
      <c r="AU164" s="1"/>
      <c r="AV164" s="1"/>
      <c r="AW164" s="7"/>
      <c r="AX164" s="1"/>
      <c r="AY164" s="8"/>
      <c r="AZ164" s="5"/>
      <c r="BA164" s="1"/>
      <c r="BB164" s="1"/>
      <c r="BC164" s="1"/>
      <c r="BD164" s="1"/>
    </row>
    <row r="165" spans="1:56" x14ac:dyDescent="0.2">
      <c r="A165" s="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4"/>
      <c r="AF165" s="7"/>
      <c r="AG165" s="1"/>
      <c r="AH165" s="8"/>
      <c r="AI165" s="5"/>
      <c r="AJ165" s="1"/>
      <c r="AK165" s="1"/>
      <c r="AL165" s="1"/>
      <c r="AM165" s="1"/>
      <c r="AN165" s="1"/>
      <c r="AO165" s="1"/>
      <c r="AP165" s="1"/>
      <c r="AQ165" s="1"/>
      <c r="AR165" s="4"/>
      <c r="AS165" s="4"/>
      <c r="AT165" s="7"/>
      <c r="AU165" s="1"/>
      <c r="AV165" s="1"/>
      <c r="AW165" s="7"/>
      <c r="AX165" s="1"/>
      <c r="AY165" s="8"/>
      <c r="AZ165" s="11"/>
      <c r="BA165" s="3"/>
      <c r="BB165" s="1"/>
      <c r="BC165" s="1"/>
      <c r="BD165" s="1"/>
    </row>
    <row r="166" spans="1:5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4"/>
      <c r="AF166" s="7"/>
      <c r="AG166" s="1"/>
      <c r="AH166" s="8"/>
      <c r="AI166" s="6"/>
      <c r="AJ166" s="3"/>
      <c r="AK166" s="1"/>
      <c r="AL166" s="1"/>
      <c r="AM166" s="1"/>
      <c r="AN166" s="1"/>
      <c r="AO166" s="1"/>
      <c r="AP166" s="1"/>
      <c r="AQ166" s="1"/>
      <c r="AR166" s="4"/>
      <c r="AS166" s="4"/>
      <c r="AT166" s="7"/>
      <c r="AU166" s="1"/>
      <c r="AV166" s="1"/>
      <c r="AW166" s="7"/>
      <c r="AX166" s="1"/>
      <c r="AY166" s="8"/>
      <c r="AZ166" s="5"/>
      <c r="BA166" s="1"/>
      <c r="BB166" s="1"/>
      <c r="BC166" s="1"/>
      <c r="BD166" s="1"/>
    </row>
    <row r="167" spans="1:5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7"/>
      <c r="AG167" s="1"/>
      <c r="AH167" s="8"/>
      <c r="AI167" s="5"/>
      <c r="AJ167" s="1"/>
      <c r="AK167" s="1"/>
      <c r="AL167" s="1"/>
      <c r="AM167" s="1"/>
      <c r="AN167" s="1"/>
      <c r="AO167" s="1"/>
      <c r="AP167" s="1"/>
      <c r="AQ167" s="1"/>
      <c r="AR167" s="4"/>
      <c r="AS167" s="4"/>
      <c r="AT167" s="7"/>
      <c r="AU167" s="1"/>
      <c r="AV167" s="1"/>
      <c r="AW167" s="7"/>
      <c r="AX167" s="1"/>
      <c r="AY167" s="8"/>
      <c r="AZ167" s="5"/>
      <c r="BA167" s="1"/>
      <c r="BB167" s="1"/>
      <c r="BC167" s="1"/>
      <c r="BD167" s="1"/>
    </row>
    <row r="168" spans="1:5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4"/>
      <c r="AF168" s="7"/>
      <c r="AG168" s="1"/>
      <c r="AH168" s="8"/>
      <c r="AI168" s="5"/>
      <c r="AJ168" s="1"/>
      <c r="AK168" s="1"/>
      <c r="AL168" s="1"/>
      <c r="AM168" s="1"/>
      <c r="AN168" s="1"/>
      <c r="AO168" s="1"/>
      <c r="AP168" s="1"/>
      <c r="AQ168" s="1"/>
      <c r="AR168" s="4"/>
      <c r="AS168" s="4"/>
      <c r="AT168" s="7"/>
      <c r="AU168" s="1"/>
      <c r="AV168" s="1"/>
      <c r="AW168" s="7"/>
      <c r="AX168" s="1"/>
      <c r="AY168" s="8"/>
      <c r="AZ168" s="5"/>
      <c r="BA168" s="1"/>
      <c r="BB168" s="1"/>
      <c r="BC168" s="1"/>
      <c r="BD168" s="1"/>
    </row>
    <row r="169" spans="1:56" ht="20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4"/>
      <c r="AF169" s="7"/>
      <c r="AG169" s="1"/>
      <c r="AH169" s="8"/>
      <c r="AI169" s="5"/>
      <c r="AJ169" s="1"/>
      <c r="AK169" s="1"/>
      <c r="AL169" s="1"/>
      <c r="AM169" s="1"/>
      <c r="AN169" s="1"/>
      <c r="AO169" s="1"/>
      <c r="AP169" s="1"/>
      <c r="AQ169" s="1"/>
      <c r="AR169" s="4"/>
      <c r="AS169" s="4"/>
      <c r="AT169" s="7"/>
      <c r="AU169" s="1"/>
      <c r="AV169" s="1"/>
      <c r="AW169" s="7"/>
      <c r="AX169" s="1"/>
      <c r="AY169" s="8"/>
      <c r="AZ169" s="5"/>
      <c r="BA169" s="1"/>
      <c r="BB169" s="1"/>
      <c r="BC169" s="1"/>
      <c r="BD169" s="1"/>
    </row>
    <row r="170" spans="1:56" x14ac:dyDescent="0.2">
      <c r="A170" s="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4"/>
      <c r="AF170" s="7"/>
      <c r="AG170" s="1"/>
      <c r="AH170" s="8"/>
      <c r="AI170" s="5"/>
      <c r="AJ170" s="1"/>
      <c r="AK170" s="1"/>
      <c r="AL170" s="1"/>
      <c r="AM170" s="1"/>
      <c r="AN170" s="1"/>
      <c r="AO170" s="1"/>
      <c r="AP170" s="1"/>
      <c r="AQ170" s="1"/>
      <c r="AR170" s="4"/>
      <c r="AS170" s="4"/>
      <c r="AT170" s="7"/>
      <c r="AU170" s="1"/>
      <c r="AV170" s="1"/>
      <c r="AW170" s="7"/>
      <c r="AX170" s="1"/>
      <c r="AY170" s="8"/>
      <c r="AZ170" s="11"/>
      <c r="BA170" s="3"/>
      <c r="BB170" s="1"/>
      <c r="BC170" s="1"/>
      <c r="BD170" s="1"/>
    </row>
    <row r="171" spans="1:5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4"/>
      <c r="AF171" s="7"/>
      <c r="AG171" s="1"/>
      <c r="AH171" s="8"/>
      <c r="AI171" s="6"/>
      <c r="AJ171" s="3"/>
      <c r="AK171" s="1"/>
      <c r="AL171" s="1"/>
      <c r="AM171" s="1"/>
      <c r="AN171" s="1"/>
      <c r="AO171" s="1"/>
      <c r="AP171" s="1"/>
      <c r="AQ171" s="1"/>
      <c r="AR171" s="4"/>
      <c r="AS171" s="4"/>
      <c r="AT171" s="7"/>
      <c r="AU171" s="1"/>
      <c r="AV171" s="1"/>
      <c r="AW171" s="7"/>
      <c r="AX171" s="1"/>
      <c r="AY171" s="8"/>
      <c r="AZ171" s="5"/>
      <c r="BA171" s="1"/>
      <c r="BB171" s="1"/>
      <c r="BC171" s="1"/>
      <c r="BD171" s="1"/>
    </row>
    <row r="172" spans="1:5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7"/>
      <c r="AG172" s="1"/>
      <c r="AH172" s="8"/>
      <c r="AI172" s="5"/>
      <c r="AJ172" s="1"/>
      <c r="AK172" s="1"/>
      <c r="AL172" s="1"/>
      <c r="AM172" s="1"/>
      <c r="AN172" s="1"/>
      <c r="AO172" s="1"/>
      <c r="AP172" s="1"/>
      <c r="AQ172" s="1"/>
      <c r="AR172" s="4"/>
      <c r="AS172" s="4"/>
      <c r="AT172" s="7"/>
      <c r="AU172" s="1"/>
      <c r="AV172" s="1"/>
      <c r="AW172" s="7"/>
      <c r="AX172" s="1"/>
      <c r="AY172" s="8"/>
      <c r="AZ172" s="5"/>
      <c r="BA172" s="1"/>
      <c r="BB172" s="1"/>
      <c r="BC172" s="1"/>
      <c r="BD172" s="1"/>
    </row>
    <row r="173" spans="1:5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4"/>
      <c r="AF173" s="7"/>
      <c r="AG173" s="1"/>
      <c r="AH173" s="8"/>
      <c r="AI173" s="5"/>
      <c r="AJ173" s="1"/>
      <c r="AK173" s="1"/>
      <c r="AL173" s="1"/>
      <c r="AM173" s="1"/>
      <c r="AN173" s="1"/>
      <c r="AO173" s="1"/>
      <c r="AP173" s="1"/>
      <c r="AQ173" s="1"/>
      <c r="AR173" s="4"/>
      <c r="AS173" s="4"/>
      <c r="AT173" s="7"/>
      <c r="AU173" s="1"/>
      <c r="AV173" s="1"/>
      <c r="AW173" s="7"/>
      <c r="AX173" s="1"/>
      <c r="AY173" s="8"/>
      <c r="AZ173" s="5"/>
      <c r="BA173" s="1"/>
      <c r="BB173" s="1"/>
      <c r="BC173" s="1"/>
      <c r="BD173" s="1"/>
    </row>
    <row r="174" spans="1:56" ht="21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4"/>
      <c r="AF174" s="7"/>
      <c r="AG174" s="1"/>
      <c r="AH174" s="8"/>
      <c r="AI174" s="5"/>
      <c r="AJ174" s="1"/>
      <c r="AK174" s="1"/>
      <c r="AL174" s="1"/>
      <c r="AM174" s="1"/>
      <c r="AN174" s="1"/>
      <c r="AO174" s="1"/>
      <c r="AP174" s="1"/>
      <c r="AQ174" s="1"/>
      <c r="AR174" s="4"/>
      <c r="AS174" s="4"/>
      <c r="AT174" s="7"/>
      <c r="AU174" s="1"/>
      <c r="AV174" s="1"/>
      <c r="AW174" s="7"/>
      <c r="AX174" s="1"/>
      <c r="AY174" s="8"/>
      <c r="AZ174" s="5"/>
      <c r="BA174" s="1"/>
      <c r="BB174" s="1"/>
      <c r="BC174" s="1"/>
      <c r="BD174" s="1"/>
    </row>
    <row r="175" spans="1:56" x14ac:dyDescent="0.2">
      <c r="A175" s="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4"/>
      <c r="AF175" s="7"/>
      <c r="AG175" s="1"/>
      <c r="AH175" s="8"/>
      <c r="AI175" s="5"/>
      <c r="AJ175" s="1"/>
      <c r="AK175" s="1"/>
      <c r="AL175" s="1"/>
      <c r="AM175" s="1"/>
      <c r="AN175" s="1"/>
      <c r="AO175" s="1"/>
      <c r="AP175" s="1"/>
      <c r="AQ175" s="1"/>
      <c r="AR175" s="4"/>
      <c r="AS175" s="4"/>
      <c r="AT175" s="7"/>
      <c r="AU175" s="1"/>
      <c r="AV175" s="1"/>
      <c r="AW175" s="7"/>
      <c r="AX175" s="1"/>
      <c r="AY175" s="8"/>
      <c r="AZ175" s="11"/>
      <c r="BA175" s="3"/>
      <c r="BB175" s="1"/>
      <c r="BC175" s="1"/>
      <c r="BD175" s="1"/>
    </row>
    <row r="176" spans="1:5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4"/>
      <c r="AF176" s="7"/>
      <c r="AG176" s="1"/>
      <c r="AH176" s="8"/>
      <c r="AI176" s="6"/>
      <c r="AJ176" s="3"/>
      <c r="AK176" s="1"/>
      <c r="AL176" s="1"/>
      <c r="AM176" s="1"/>
      <c r="AN176" s="1"/>
      <c r="AO176" s="1"/>
      <c r="AP176" s="1"/>
      <c r="AQ176" s="1"/>
      <c r="AR176" s="4"/>
      <c r="AS176" s="4"/>
      <c r="AT176" s="7"/>
      <c r="AU176" s="1"/>
      <c r="AV176" s="1"/>
      <c r="AW176" s="7"/>
      <c r="AX176" s="1"/>
      <c r="AY176" s="8"/>
      <c r="AZ176" s="5"/>
      <c r="BA176" s="1"/>
      <c r="BB176" s="1"/>
      <c r="BC176" s="1"/>
      <c r="BD176" s="1"/>
    </row>
    <row r="177" spans="1:5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7"/>
      <c r="AG177" s="1"/>
      <c r="AH177" s="8"/>
      <c r="AI177" s="5"/>
      <c r="AJ177" s="1"/>
      <c r="AK177" s="1"/>
      <c r="AL177" s="1"/>
      <c r="AM177" s="1"/>
      <c r="AN177" s="1"/>
      <c r="AO177" s="1"/>
      <c r="AP177" s="1"/>
      <c r="AQ177" s="1"/>
      <c r="AR177" s="1"/>
      <c r="AS177" s="4"/>
      <c r="AT177" s="7"/>
      <c r="AU177" s="1"/>
      <c r="AV177" s="1"/>
      <c r="AW177" s="7"/>
      <c r="AX177" s="1"/>
      <c r="AY177" s="8"/>
      <c r="AZ177" s="5"/>
      <c r="BA177" s="1"/>
      <c r="BB177" s="1"/>
      <c r="BC177" s="1"/>
      <c r="BD177" s="1"/>
    </row>
    <row r="178" spans="1:5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4"/>
      <c r="AF178" s="7"/>
      <c r="AG178" s="1"/>
      <c r="AH178" s="8"/>
      <c r="AI178" s="5"/>
      <c r="AJ178" s="1"/>
      <c r="AK178" s="1"/>
      <c r="AL178" s="1"/>
      <c r="AM178" s="1"/>
      <c r="AN178" s="1"/>
      <c r="AO178" s="1"/>
      <c r="AP178" s="1"/>
      <c r="AQ178" s="1"/>
      <c r="AR178" s="4"/>
      <c r="AS178" s="4"/>
      <c r="AT178" s="7"/>
      <c r="AU178" s="1"/>
      <c r="AV178" s="1"/>
      <c r="AW178" s="7"/>
      <c r="AX178" s="1"/>
      <c r="AY178" s="8"/>
      <c r="AZ178" s="5"/>
      <c r="BA178" s="1"/>
      <c r="BB178" s="1"/>
      <c r="BC178" s="1"/>
      <c r="BD178" s="1"/>
    </row>
    <row r="179" spans="1:56" ht="21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4"/>
      <c r="AF179" s="7"/>
      <c r="AG179" s="1"/>
      <c r="AH179" s="8"/>
      <c r="AI179" s="5"/>
      <c r="AJ179" s="1"/>
      <c r="AK179" s="1"/>
      <c r="AL179" s="1"/>
      <c r="AM179" s="1"/>
      <c r="AN179" s="1"/>
      <c r="AO179" s="1"/>
      <c r="AP179" s="1"/>
      <c r="AQ179" s="1"/>
      <c r="AR179" s="4"/>
      <c r="AS179" s="4"/>
      <c r="AT179" s="7"/>
      <c r="AU179" s="1"/>
      <c r="AV179" s="1"/>
      <c r="AW179" s="7"/>
      <c r="AX179" s="1"/>
      <c r="AY179" s="8"/>
      <c r="AZ179" s="5"/>
      <c r="BA179" s="1"/>
      <c r="BB179" s="1"/>
      <c r="BC179" s="1"/>
      <c r="BD179" s="1"/>
    </row>
    <row r="180" spans="1:56" x14ac:dyDescent="0.2">
      <c r="A180" s="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4"/>
      <c r="AF180" s="7"/>
      <c r="AG180" s="1"/>
      <c r="AH180" s="8"/>
      <c r="AI180" s="5"/>
      <c r="AJ180" s="1"/>
      <c r="AK180" s="1"/>
      <c r="AL180" s="1"/>
      <c r="AM180" s="1"/>
      <c r="AN180" s="1"/>
      <c r="AO180" s="1"/>
      <c r="AP180" s="1"/>
      <c r="AQ180" s="1"/>
      <c r="AR180" s="4"/>
      <c r="AS180" s="4"/>
      <c r="AT180" s="7"/>
      <c r="AU180" s="1"/>
      <c r="AV180" s="1"/>
      <c r="AW180" s="7"/>
      <c r="AX180" s="1"/>
      <c r="AY180" s="8"/>
      <c r="AZ180" s="11"/>
      <c r="BA180" s="3"/>
      <c r="BB180" s="1"/>
      <c r="BC180" s="1"/>
      <c r="BD180" s="1"/>
    </row>
    <row r="181" spans="1:5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4"/>
      <c r="AF181" s="7"/>
      <c r="AG181" s="1"/>
      <c r="AH181" s="8"/>
      <c r="AI181" s="6"/>
      <c r="AJ181" s="3"/>
      <c r="AK181" s="1"/>
      <c r="AL181" s="1"/>
      <c r="AM181" s="1"/>
      <c r="AN181" s="1"/>
      <c r="AO181" s="1"/>
      <c r="AP181" s="1"/>
      <c r="AQ181" s="1"/>
      <c r="AR181" s="4"/>
      <c r="AS181" s="4"/>
      <c r="AT181" s="7"/>
      <c r="AU181" s="1"/>
      <c r="AV181" s="1"/>
      <c r="AW181" s="7"/>
      <c r="AX181" s="1"/>
      <c r="AY181" s="8"/>
      <c r="AZ181" s="5"/>
      <c r="BA181" s="1"/>
      <c r="BB181" s="1"/>
      <c r="BC181" s="1"/>
      <c r="BD181" s="1"/>
    </row>
    <row r="182" spans="1:5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7"/>
      <c r="AG182" s="1"/>
      <c r="AH182" s="8"/>
      <c r="AI182" s="5"/>
      <c r="AJ182" s="1"/>
      <c r="AK182" s="1"/>
      <c r="AL182" s="1"/>
      <c r="AM182" s="1"/>
      <c r="AN182" s="1"/>
      <c r="AO182" s="1"/>
      <c r="AP182" s="1"/>
      <c r="AQ182" s="1"/>
      <c r="AR182" s="1"/>
      <c r="AS182" s="4"/>
      <c r="AT182" s="7"/>
      <c r="AU182" s="1"/>
      <c r="AV182" s="1"/>
      <c r="AW182" s="7"/>
      <c r="AX182" s="1"/>
      <c r="AY182" s="8"/>
      <c r="AZ182" s="5"/>
      <c r="BA182" s="1"/>
      <c r="BB182" s="1"/>
      <c r="BC182" s="1"/>
      <c r="BD182" s="1"/>
    </row>
    <row r="183" spans="1:56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4"/>
      <c r="AF183" s="7"/>
      <c r="AG183" s="1"/>
      <c r="AH183" s="8"/>
      <c r="AI183" s="5"/>
      <c r="AJ183" s="1"/>
      <c r="AK183" s="1"/>
      <c r="AL183" s="1"/>
      <c r="AM183" s="1"/>
      <c r="AN183" s="1"/>
      <c r="AO183" s="1"/>
      <c r="AP183" s="1"/>
      <c r="AQ183" s="1"/>
      <c r="AR183" s="4"/>
      <c r="AS183" s="4"/>
      <c r="AT183" s="7"/>
      <c r="AU183" s="1"/>
      <c r="AV183" s="1"/>
      <c r="AW183" s="7"/>
      <c r="AX183" s="1"/>
      <c r="AY183" s="8"/>
      <c r="AZ183" s="5"/>
      <c r="BA183" s="1"/>
      <c r="BB183" s="1"/>
      <c r="BC183" s="1"/>
      <c r="BD183" s="1"/>
    </row>
  </sheetData>
  <phoneticPr fontId="0" type="noConversion"/>
  <pageMargins left="0.75" right="0.75" top="1" bottom="1" header="0.5" footer="0.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7"/>
  <sheetViews>
    <sheetView workbookViewId="0">
      <selection activeCell="F14" sqref="F14"/>
    </sheetView>
  </sheetViews>
  <sheetFormatPr defaultRowHeight="12.75" x14ac:dyDescent="0.2"/>
  <cols>
    <col min="1" max="1" width="12.7109375" customWidth="1"/>
    <col min="2" max="17" width="3.7109375" customWidth="1"/>
    <col min="18" max="18" width="13.140625" customWidth="1"/>
    <col min="19" max="25" width="3.7109375" customWidth="1"/>
  </cols>
  <sheetData>
    <row r="1" spans="1:25" x14ac:dyDescent="0.2">
      <c r="A1" s="9" t="s">
        <v>8</v>
      </c>
      <c r="B1" s="1"/>
      <c r="C1" s="1"/>
      <c r="D1" s="1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7" t="s">
        <v>4</v>
      </c>
      <c r="X1" s="1"/>
      <c r="Y1" s="8" t="s">
        <v>5</v>
      </c>
    </row>
    <row r="2" spans="1:25" x14ac:dyDescent="0.2">
      <c r="A2" s="1"/>
      <c r="B2" s="1"/>
      <c r="C2" s="1"/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f t="shared" ref="P2:U2" si="0">O2+1</f>
        <v>13</v>
      </c>
      <c r="Q2" s="1">
        <f t="shared" si="0"/>
        <v>14</v>
      </c>
      <c r="R2" s="1">
        <f t="shared" si="0"/>
        <v>15</v>
      </c>
      <c r="S2" s="1">
        <f t="shared" si="0"/>
        <v>16</v>
      </c>
      <c r="T2" s="1">
        <f t="shared" si="0"/>
        <v>17</v>
      </c>
      <c r="U2" s="1">
        <f t="shared" si="0"/>
        <v>18</v>
      </c>
      <c r="V2" s="4">
        <v>19</v>
      </c>
      <c r="W2" s="7">
        <v>1</v>
      </c>
      <c r="X2" s="1">
        <v>2</v>
      </c>
      <c r="Y2" s="8"/>
    </row>
    <row r="3" spans="1:25" x14ac:dyDescent="0.2">
      <c r="A3" s="1" t="e">
        <f>Sheet1!#REF!</f>
        <v>#REF!</v>
      </c>
      <c r="B3" s="1" t="e">
        <f>Sheet1!#REF!</f>
        <v>#REF!</v>
      </c>
      <c r="C3" s="1" t="e">
        <f>Sheet1!#REF!</f>
        <v>#REF!</v>
      </c>
      <c r="D3" s="1" t="e">
        <f>Sheet1!#REF!</f>
        <v>#REF!</v>
      </c>
      <c r="E3" s="1" t="e">
        <f>Sheet1!#REF!</f>
        <v>#REF!</v>
      </c>
      <c r="F3" s="1" t="e">
        <f>Sheet1!#REF!</f>
        <v>#REF!</v>
      </c>
      <c r="G3" s="1" t="e">
        <f>Sheet1!#REF!</f>
        <v>#REF!</v>
      </c>
      <c r="H3" s="1" t="e">
        <f>Sheet1!#REF!</f>
        <v>#REF!</v>
      </c>
      <c r="I3" s="1" t="e">
        <f>Sheet1!#REF!</f>
        <v>#REF!</v>
      </c>
      <c r="J3" s="1" t="e">
        <f>Sheet1!#REF!</f>
        <v>#REF!</v>
      </c>
      <c r="K3" s="1" t="e">
        <f>Sheet1!#REF!</f>
        <v>#REF!</v>
      </c>
      <c r="L3" s="1" t="e">
        <f>Sheet1!#REF!</f>
        <v>#REF!</v>
      </c>
      <c r="M3" s="1" t="e">
        <f>Sheet1!#REF!</f>
        <v>#REF!</v>
      </c>
      <c r="N3" s="1" t="e">
        <f>Sheet1!#REF!</f>
        <v>#REF!</v>
      </c>
      <c r="O3" s="1" t="e">
        <f>Sheet1!#REF!</f>
        <v>#REF!</v>
      </c>
      <c r="P3" s="1" t="e">
        <f>Sheet1!#REF!</f>
        <v>#REF!</v>
      </c>
      <c r="Q3" s="1" t="e">
        <f>Sheet1!#REF!</f>
        <v>#REF!</v>
      </c>
      <c r="R3" s="1" t="e">
        <f>Sheet1!#REF!</f>
        <v>#REF!</v>
      </c>
      <c r="S3" s="1" t="e">
        <f>Sheet1!#REF!</f>
        <v>#REF!</v>
      </c>
      <c r="T3" s="1" t="e">
        <f>Sheet1!#REF!</f>
        <v>#REF!</v>
      </c>
      <c r="U3" s="1" t="e">
        <f>Sheet1!#REF!</f>
        <v>#REF!</v>
      </c>
      <c r="V3" s="4" t="e">
        <f>Sheet1!#REF!</f>
        <v>#REF!</v>
      </c>
      <c r="W3" s="7" t="e">
        <f>Sheet1!#REF!</f>
        <v>#REF!</v>
      </c>
      <c r="X3" s="1" t="e">
        <f>Sheet1!#REF!</f>
        <v>#REF!</v>
      </c>
      <c r="Y3" s="8" t="e">
        <f>Sheet1!#REF!</f>
        <v>#REF!</v>
      </c>
    </row>
    <row r="5" spans="1:25" x14ac:dyDescent="0.2">
      <c r="A5" s="5" t="s">
        <v>1</v>
      </c>
      <c r="B5" s="1"/>
      <c r="C5" s="1"/>
      <c r="D5" s="1"/>
      <c r="E5" s="1"/>
      <c r="F5" s="1"/>
      <c r="G5" s="1"/>
      <c r="H5" s="1"/>
      <c r="I5" s="1"/>
      <c r="J5" s="4"/>
      <c r="K5" s="7" t="s">
        <v>4</v>
      </c>
      <c r="L5" s="8" t="s">
        <v>6</v>
      </c>
      <c r="M5" s="5" t="s">
        <v>2</v>
      </c>
      <c r="N5" s="1"/>
      <c r="O5" s="1"/>
      <c r="P5" s="4"/>
      <c r="Q5" s="12" t="s">
        <v>7</v>
      </c>
      <c r="R5" s="11" t="s">
        <v>9</v>
      </c>
      <c r="S5" s="3" t="s">
        <v>10</v>
      </c>
      <c r="T5" s="1"/>
      <c r="U5" s="1"/>
      <c r="V5" s="1"/>
    </row>
    <row r="6" spans="1:25" x14ac:dyDescent="0.2">
      <c r="A6" s="6">
        <v>1</v>
      </c>
      <c r="B6" s="3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4">
        <v>10</v>
      </c>
      <c r="K6" s="7"/>
      <c r="L6" s="8"/>
      <c r="M6" s="5">
        <v>1</v>
      </c>
      <c r="N6" s="1">
        <v>2</v>
      </c>
      <c r="O6" s="1">
        <v>3</v>
      </c>
      <c r="P6" s="4" t="s">
        <v>3</v>
      </c>
      <c r="Q6" s="12"/>
      <c r="R6" s="5"/>
      <c r="S6" s="1">
        <v>90</v>
      </c>
      <c r="T6" s="1">
        <v>80</v>
      </c>
      <c r="U6" s="1">
        <v>70</v>
      </c>
      <c r="V6" s="1">
        <v>60</v>
      </c>
    </row>
    <row r="7" spans="1:25" x14ac:dyDescent="0.2">
      <c r="A7" s="5" t="e">
        <f>Sheet1!#REF!</f>
        <v>#REF!</v>
      </c>
      <c r="B7" s="1" t="e">
        <f>Sheet1!#REF!</f>
        <v>#REF!</v>
      </c>
      <c r="C7" s="1" t="e">
        <f>Sheet1!#REF!</f>
        <v>#REF!</v>
      </c>
      <c r="D7" s="1" t="e">
        <f>Sheet1!#REF!</f>
        <v>#REF!</v>
      </c>
      <c r="E7" s="1" t="e">
        <f>Sheet1!#REF!</f>
        <v>#REF!</v>
      </c>
      <c r="F7" s="1" t="e">
        <f>Sheet1!#REF!</f>
        <v>#REF!</v>
      </c>
      <c r="G7" s="1" t="e">
        <f>Sheet1!#REF!</f>
        <v>#REF!</v>
      </c>
      <c r="H7" s="1" t="e">
        <f>Sheet1!#REF!</f>
        <v>#REF!</v>
      </c>
      <c r="I7" s="1" t="e">
        <f>Sheet1!#REF!</f>
        <v>#REF!</v>
      </c>
      <c r="J7" s="4" t="e">
        <f>Sheet1!#REF!</f>
        <v>#REF!</v>
      </c>
      <c r="K7" s="7" t="e">
        <f>Sheet1!#REF!</f>
        <v>#REF!</v>
      </c>
      <c r="L7" s="8" t="e">
        <f>Sheet1!#REF!</f>
        <v>#REF!</v>
      </c>
      <c r="M7" s="5" t="e">
        <f>Sheet1!#REF!</f>
        <v>#REF!</v>
      </c>
      <c r="N7" s="1" t="e">
        <f>Sheet1!#REF!</f>
        <v>#REF!</v>
      </c>
      <c r="O7" s="1" t="e">
        <f>Sheet1!#REF!</f>
        <v>#REF!</v>
      </c>
      <c r="P7" s="4" t="e">
        <f>Sheet1!#REF!</f>
        <v>#REF!</v>
      </c>
      <c r="Q7" s="12" t="e">
        <f>Sheet1!#REF!</f>
        <v>#REF!</v>
      </c>
      <c r="R7" s="5" t="e">
        <f>Sheet1!#REF!</f>
        <v>#REF!</v>
      </c>
      <c r="S7" s="1" t="e">
        <f>Sheet1!#REF!</f>
        <v>#REF!</v>
      </c>
      <c r="T7" s="1" t="e">
        <f>Sheet1!#REF!</f>
        <v>#REF!</v>
      </c>
      <c r="U7" s="1" t="e">
        <f>Sheet1!#REF!</f>
        <v>#REF!</v>
      </c>
      <c r="V7" s="1" t="e">
        <f>Sheet1!#REF!</f>
        <v>#REF!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Sheet1!Print_Area</vt:lpstr>
      <vt:lpstr>Sheet2!Print_Area</vt:lpstr>
      <vt:lpstr>Sheet3!Print_Area</vt:lpstr>
    </vt:vector>
  </TitlesOfParts>
  <Company>Willamette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Starr</dc:creator>
  <cp:lastModifiedBy>Colin Starr</cp:lastModifiedBy>
  <cp:lastPrinted>2017-12-18T18:23:48Z</cp:lastPrinted>
  <dcterms:created xsi:type="dcterms:W3CDTF">2003-09-02T15:52:59Z</dcterms:created>
  <dcterms:modified xsi:type="dcterms:W3CDTF">2019-12-05T19:38:36Z</dcterms:modified>
</cp:coreProperties>
</file>